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6485" windowHeight="9315" activeTab="0"/>
  </bookViews>
  <sheets>
    <sheet name="apjomi" sheetId="1" r:id="rId1"/>
  </sheets>
  <definedNames>
    <definedName name="_xlnm.Print_Titles" localSheetId="0">'apjomi'!$1:$3</definedName>
  </definedNames>
  <calcPr fullCalcOnLoad="1"/>
</workbook>
</file>

<file path=xl/sharedStrings.xml><?xml version="1.0" encoding="utf-8"?>
<sst xmlns="http://schemas.openxmlformats.org/spreadsheetml/2006/main" count="533" uniqueCount="295">
  <si>
    <t>Nr.p.k.</t>
  </si>
  <si>
    <t>Mēr-</t>
  </si>
  <si>
    <t>Dau-</t>
  </si>
  <si>
    <t>vienība</t>
  </si>
  <si>
    <t>dzums</t>
  </si>
  <si>
    <t>Darba   nosaukums</t>
  </si>
  <si>
    <t>1.1.</t>
  </si>
  <si>
    <t>m</t>
  </si>
  <si>
    <t>m2</t>
  </si>
  <si>
    <t>Notekcauruļu  un tekņu nojaukšana</t>
  </si>
  <si>
    <t>Betona  apmales  pa  ēkas  perimetru  nojaukšana</t>
  </si>
  <si>
    <t>m3</t>
  </si>
  <si>
    <t>m²</t>
  </si>
  <si>
    <t>gab</t>
  </si>
  <si>
    <t>1.2.</t>
  </si>
  <si>
    <t>gab.</t>
  </si>
  <si>
    <t>1.3.</t>
  </si>
  <si>
    <t>Veco koka logu bloku nomaiņa pret PVC tipa logiem</t>
  </si>
  <si>
    <t>Durvju aizvēršanās mehānismi</t>
  </si>
  <si>
    <t>Durvju aplodu uzstādīšana</t>
  </si>
  <si>
    <t>1.4.</t>
  </si>
  <si>
    <t>Lielo plaisu un citu virsmas defektu izlabošana ar javu, kas sagatavota no smilšu polimērcementa maisījuma</t>
  </si>
  <si>
    <t>līmjava</t>
  </si>
  <si>
    <t>kg</t>
  </si>
  <si>
    <t>armējuma  java</t>
  </si>
  <si>
    <t>stikla šķiedras  siets</t>
  </si>
  <si>
    <t>stūra  šina  ar  sietu</t>
  </si>
  <si>
    <t xml:space="preserve">Fasāžu  dekoratīvā  apmešana  </t>
  </si>
  <si>
    <t>dekoratīvais  apmetums</t>
  </si>
  <si>
    <t>grunts</t>
  </si>
  <si>
    <t>l</t>
  </si>
  <si>
    <t>Apmesto  fasāžu  gruntēšana, krāsošana</t>
  </si>
  <si>
    <t>Lāseņa  uzstādīšana  pa  cokola  perimetru</t>
  </si>
  <si>
    <t>lāsenis</t>
  </si>
  <si>
    <t>Durvju un logu ailu ārējā apdare</t>
  </si>
  <si>
    <t>akmens vate FAB 3  b = 30 mm biezumā</t>
  </si>
  <si>
    <t xml:space="preserve"> </t>
  </si>
  <si>
    <t>1.5.</t>
  </si>
  <si>
    <t>Cokola  daļas  ar mitrumu necaurlaidošu putupolistirolu siltināšana  pa  ēkas  perimetru</t>
  </si>
  <si>
    <t>Cokola  apmešana</t>
  </si>
  <si>
    <t>Cokola  gruntēšana,  krāsošana</t>
  </si>
  <si>
    <t>kokmateriāli</t>
  </si>
  <si>
    <t>1.6.</t>
  </si>
  <si>
    <t>Laminētu  iekšējo  palodžu  montāža</t>
  </si>
  <si>
    <t>1.</t>
  </si>
  <si>
    <r>
      <t>m</t>
    </r>
    <r>
      <rPr>
        <vertAlign val="superscript"/>
        <sz val="10"/>
        <rFont val="Times New Roman"/>
        <family val="1"/>
      </rPr>
      <t>2</t>
    </r>
  </si>
  <si>
    <t>dībeļi fasādes siltināšanai ar metāla naglām</t>
  </si>
  <si>
    <t>1.7.</t>
  </si>
  <si>
    <t>1.9.</t>
  </si>
  <si>
    <t>1.10.</t>
  </si>
  <si>
    <t>stiklašķiedras  siets</t>
  </si>
  <si>
    <t>1.11.</t>
  </si>
  <si>
    <t>1.12.</t>
  </si>
  <si>
    <t>2.</t>
  </si>
  <si>
    <t>2.1.</t>
  </si>
  <si>
    <t>2.2.</t>
  </si>
  <si>
    <t>Pamatu atrakšana ar roku darbu un ekskavatoru gar cokola sienām pa ēku perimetru un aizbēršana, blietējot ik pa 25 cm</t>
  </si>
  <si>
    <r>
      <t>m</t>
    </r>
    <r>
      <rPr>
        <vertAlign val="superscript"/>
        <sz val="10"/>
        <rFont val="Times New Roman"/>
        <family val="1"/>
      </rPr>
      <t>3</t>
    </r>
  </si>
  <si>
    <t>2.3.</t>
  </si>
  <si>
    <t>Liekas grunts iekraušana automašīnās un transports 10 km attālumā</t>
  </si>
  <si>
    <t xml:space="preserve">Pamatu vertikāla hidroizolācija </t>
  </si>
  <si>
    <t>2.6.</t>
  </si>
  <si>
    <t>2.7.</t>
  </si>
  <si>
    <t>2.8.</t>
  </si>
  <si>
    <t>2.9.</t>
  </si>
  <si>
    <t>2.10.</t>
  </si>
  <si>
    <t>3.1.</t>
  </si>
  <si>
    <t>3.2.</t>
  </si>
  <si>
    <t>3.3.</t>
  </si>
  <si>
    <t>3.4.</t>
  </si>
  <si>
    <t>4.</t>
  </si>
  <si>
    <t>4.1.</t>
  </si>
  <si>
    <t>4.2.</t>
  </si>
  <si>
    <t>4.5.</t>
  </si>
  <si>
    <t>4.6.</t>
  </si>
  <si>
    <t>5.</t>
  </si>
  <si>
    <t>5.1.</t>
  </si>
  <si>
    <t>5.2.</t>
  </si>
  <si>
    <r>
      <t>m</t>
    </r>
    <r>
      <rPr>
        <vertAlign val="superscript"/>
        <sz val="10"/>
        <rFont val="Times New Roman"/>
        <family val="1"/>
      </rPr>
      <t>2</t>
    </r>
  </si>
  <si>
    <t>5.3.</t>
  </si>
  <si>
    <t>5.4.</t>
  </si>
  <si>
    <t>6.</t>
  </si>
  <si>
    <t>6.1.</t>
  </si>
  <si>
    <t>6.2.</t>
  </si>
  <si>
    <t>6.3.</t>
  </si>
  <si>
    <t>8.</t>
  </si>
  <si>
    <t>obj.</t>
  </si>
  <si>
    <t>9.</t>
  </si>
  <si>
    <t>10.</t>
  </si>
  <si>
    <t>Skārda palodžu demontāža esošai ēkai</t>
  </si>
  <si>
    <t>1.8.</t>
  </si>
  <si>
    <t>3.5.</t>
  </si>
  <si>
    <t xml:space="preserve"> Dažādi darbi</t>
  </si>
  <si>
    <t>Informatīvā stenda uzstādīšana</t>
  </si>
  <si>
    <t>kpl.</t>
  </si>
  <si>
    <t>Demontāžas  darbi</t>
  </si>
  <si>
    <t>Demontēt esošos koka rāmju  logu stikla blokus</t>
  </si>
  <si>
    <t>Demontēt esošos koka ārdurvju  blokus</t>
  </si>
  <si>
    <t>Cokola apmetuma demontāža</t>
  </si>
  <si>
    <t xml:space="preserve"> 3.</t>
  </si>
  <si>
    <t>3.6.</t>
  </si>
  <si>
    <t>3.7.</t>
  </si>
  <si>
    <t>3.8.</t>
  </si>
  <si>
    <t>Tvaika izolācijas plēves ieklāšana</t>
  </si>
  <si>
    <t>Pamatnes gruntēšana ar bituma mastiku</t>
  </si>
  <si>
    <t>Jumta seguma izveidošana no ruļļu materiāla 2 kārtās,uzkausējot ar gāzes degli</t>
  </si>
  <si>
    <r>
      <t>m</t>
    </r>
    <r>
      <rPr>
        <vertAlign val="superscript"/>
        <sz val="10"/>
        <rFont val="Times New Roman"/>
        <family val="1"/>
      </rPr>
      <t>2</t>
    </r>
  </si>
  <si>
    <t>4.7.</t>
  </si>
  <si>
    <t>7.</t>
  </si>
  <si>
    <t>7.1.</t>
  </si>
  <si>
    <t>8.1.</t>
  </si>
  <si>
    <t>8.2.</t>
  </si>
  <si>
    <t>7.2.</t>
  </si>
  <si>
    <t>11.</t>
  </si>
  <si>
    <t>gb</t>
  </si>
  <si>
    <t>Durvju bloka nomaiņa pret metāla tipa durvīm</t>
  </si>
  <si>
    <t>Jumta skārda  parapetu demontāža</t>
  </si>
  <si>
    <t>Jumta skārda  karnīzes  demontāža</t>
  </si>
  <si>
    <t>Cauruļvadu demontāža</t>
  </si>
  <si>
    <t>Demontēto elementu utilizācija</t>
  </si>
  <si>
    <t>2.11.</t>
  </si>
  <si>
    <t>2.12.</t>
  </si>
  <si>
    <t>4.8.</t>
  </si>
  <si>
    <t>Dabīgās ventilācijas kanālu tīrīšana</t>
  </si>
  <si>
    <t>Ventilācijas izvadu aprīkošana ar skārda jumtiņiem</t>
  </si>
  <si>
    <t>Ventilācijas izvadu apmešana, špaktelēšana, krāsošana</t>
  </si>
  <si>
    <t>Ventilācijas  skursteņu remonts</t>
  </si>
  <si>
    <t>Izejas lūku uz jumta nomaiņa  ( siltināta )</t>
  </si>
  <si>
    <t>4.9.</t>
  </si>
  <si>
    <t>siltinātu bēniņu lūku 600 x 800, ugunsdrošības pakapei EI 30</t>
  </si>
  <si>
    <t xml:space="preserve">Esošo koka  ārdurvju nomaiņa  pret  metāla durvīm ar vates pildījumu un  U =&lt; 1,3 W/(m2*K) </t>
  </si>
  <si>
    <t xml:space="preserve">Kompleksa apkures sistēmas uzlabošana ieviešot individuālās uzskaites sistēmu siltuma apgādei. Siltuma padeves regulatoru uzstādīšana uz radiatoriem un individuālo siltuma enerģijas patēriņu skaitītāju uzstādīšana uz radiatoriem ļaujot iedzīvotājiem regulēt siltuma padevi. Nepieciešamie uzlabojumi siltummezglā, lai nodrošināt individuālas uzskaites sistēmas darbību. </t>
  </si>
  <si>
    <t xml:space="preserve">Uzlabojumi siltuma apgādes sistēmā – esošo siltuma sadales cauruļu, t sk. stāvvadu nomaiņa pret jaunām rūpnieciski izolētām caurulēm (izolācijas siltumvadības koeficients λ ≤  0.045 W/(m·k) ).  </t>
  </si>
  <si>
    <t>Veco koka logu bloku nomaiņa pret PVC tipa logiem pagrabā</t>
  </si>
  <si>
    <t>Logu ailu apdare - apmešana, slīpēšana, gruntēšana, krāsošana pagrabā</t>
  </si>
  <si>
    <t>Karogu turētāja ierīkošana</t>
  </si>
  <si>
    <t>Komunikāciju šahtu atvēršana</t>
  </si>
  <si>
    <t>1.14.</t>
  </si>
  <si>
    <t>Objekta, sakopšana, tīrīšna</t>
  </si>
  <si>
    <t xml:space="preserve">Ventilācijasžalūziju  atjaunošana pagrabstāvā </t>
  </si>
  <si>
    <t>fasādes akmens vate  ISOPANEL b=100 mm</t>
  </si>
  <si>
    <t xml:space="preserve">cokola  profils </t>
  </si>
  <si>
    <t xml:space="preserve"> krāsa  fasādei</t>
  </si>
  <si>
    <t xml:space="preserve">Fasāžu  apšūšana  ar  akmens vati b=100 mm, armēšana </t>
  </si>
  <si>
    <t>cementa java</t>
  </si>
  <si>
    <t>montāžas profesionālās  putas</t>
  </si>
  <si>
    <t>bal.</t>
  </si>
  <si>
    <t>2.13.</t>
  </si>
  <si>
    <t>2.14.</t>
  </si>
  <si>
    <t>2.15.</t>
  </si>
  <si>
    <t>Cokola stāva (pamatu) siltināšana ar 80 mm ekstrudēto putupolistirolu 600mm dziļumā pa perimetru ar dekoratīvo apmetumu visam ēkas perimetram , kā arī apmales atjaunošana pa perimetru, putupolistirola  siltumvadības koef. λ =&lt; 0,05 W/(m2*K),</t>
  </si>
  <si>
    <r>
      <t>ekstrudētais  putupolistirols</t>
    </r>
    <r>
      <rPr>
        <sz val="10"/>
        <color indexed="10"/>
        <rFont val="Times New Roman"/>
        <family val="1"/>
      </rPr>
      <t xml:space="preserve"> </t>
    </r>
    <r>
      <rPr>
        <sz val="10"/>
        <rFont val="Times New Roman"/>
        <family val="1"/>
      </rPr>
      <t xml:space="preserve"> Ecoprim 200 </t>
    </r>
    <r>
      <rPr>
        <sz val="10"/>
        <color indexed="10"/>
        <rFont val="Times New Roman"/>
        <family val="1"/>
      </rPr>
      <t xml:space="preserve"> </t>
    </r>
    <r>
      <rPr>
        <sz val="10"/>
        <rFont val="Times New Roman"/>
        <family val="1"/>
      </rPr>
      <t xml:space="preserve">b=80 mm </t>
    </r>
  </si>
  <si>
    <t xml:space="preserve">dībeļi  </t>
  </si>
  <si>
    <t>PVC konstrukcijas logi</t>
  </si>
  <si>
    <t>Stiprinājuma elemetni</t>
  </si>
  <si>
    <t>Blīvējuma materiāli</t>
  </si>
  <si>
    <t>iekšējā MDF palodze</t>
  </si>
  <si>
    <t>palīgmateriāli</t>
  </si>
  <si>
    <t>PVC logu ailu apdare no iekšpuses</t>
  </si>
  <si>
    <t>stūra līstes</t>
  </si>
  <si>
    <t>špaktele</t>
  </si>
  <si>
    <t xml:space="preserve"> krāsa</t>
  </si>
  <si>
    <t>apmetuma java</t>
  </si>
  <si>
    <t>smilšpapīrs</t>
  </si>
  <si>
    <t>durvju bloks</t>
  </si>
  <si>
    <t>Durvju  ailu apdare no iekšpuses</t>
  </si>
  <si>
    <t>8.3.</t>
  </si>
  <si>
    <t>8.4.</t>
  </si>
  <si>
    <t>11.1.</t>
  </si>
  <si>
    <t>11.2.</t>
  </si>
  <si>
    <t>11.3.</t>
  </si>
  <si>
    <t>11.4.</t>
  </si>
  <si>
    <t>11.5.</t>
  </si>
  <si>
    <t>11.6.</t>
  </si>
  <si>
    <t>11.7.</t>
  </si>
  <si>
    <t>11.8.</t>
  </si>
  <si>
    <t>11.9.</t>
  </si>
  <si>
    <t>11.10.</t>
  </si>
  <si>
    <t>Balkonu stiklojumu  demontāža</t>
  </si>
  <si>
    <t>Balkonu un  pagraba logu  aizsargrežģu demontāža</t>
  </si>
  <si>
    <t>gruntskrāsa</t>
  </si>
  <si>
    <t>krāsa</t>
  </si>
  <si>
    <t>Paroc FAL 1 ( lamella) 100 mm</t>
  </si>
  <si>
    <t>hidroizolācijas slānis zem palodzes</t>
  </si>
  <si>
    <t>skrūves</t>
  </si>
  <si>
    <t>cieta akmens vate</t>
  </si>
  <si>
    <t>hidroizolācijas lenta</t>
  </si>
  <si>
    <t xml:space="preserve">ārējo palodzes logiem (rūpnieciski krāsots tērauda skārds) </t>
  </si>
  <si>
    <t>attīrīšanas līdzeklis</t>
  </si>
  <si>
    <t>GF-021 grunts</t>
  </si>
  <si>
    <t>antikorozijas krāsojums</t>
  </si>
  <si>
    <t>kpl</t>
  </si>
  <si>
    <t>impregnetas koka latas 38*100 mm</t>
  </si>
  <si>
    <t>stiprinājumi</t>
  </si>
  <si>
    <t>Esošo balkonu norobež. m/k k-ciju attīrīšana, remonts un krāsošana (karkass)</t>
  </si>
  <si>
    <t xml:space="preserve">palīgmateriāli </t>
  </si>
  <si>
    <t>Latojuma  izbūve  balkonu  nožogojumiem</t>
  </si>
  <si>
    <t>siena skārda profils AP-20 0,5 mm (rūpnieciski krāsots skārds)</t>
  </si>
  <si>
    <t xml:space="preserve">Balkonu margu apšuvumu montāža </t>
  </si>
  <si>
    <t>Balkonu nosegskārda palodžu  margām  montāža</t>
  </si>
  <si>
    <t>rūpnieciski krāsots skārds</t>
  </si>
  <si>
    <t>Lodžiju griestu izlīdzināšana  ar  apmetumu</t>
  </si>
  <si>
    <t>apmetuma sastāvs</t>
  </si>
  <si>
    <t>Lodžiju  griestu  gruntēšana, krāsošana</t>
  </si>
  <si>
    <t>Hidroizolējoša pārklājuma izveidošana uz balkona grīdas</t>
  </si>
  <si>
    <t>Remmers Epoxy BS 3000</t>
  </si>
  <si>
    <t>2.16.</t>
  </si>
  <si>
    <t>Lietus ūdens noteku un tekņu montāža</t>
  </si>
  <si>
    <t>2.17.</t>
  </si>
  <si>
    <t xml:space="preserve"> teknes ar palīgelementiem</t>
  </si>
  <si>
    <t xml:space="preserve"> notekas ar palīgelementiem</t>
  </si>
  <si>
    <t>2.18.</t>
  </si>
  <si>
    <t>Sastatņu ar aizsargtīklu un jumtiņu  montāža un demontāža</t>
  </si>
  <si>
    <t>sastatņu īre 3 mēn.</t>
  </si>
  <si>
    <t xml:space="preserve">betons </t>
  </si>
  <si>
    <t>bortakmens BR 100.20.7</t>
  </si>
  <si>
    <t xml:space="preserve">Bortakmeņu uzstādīšana uz betona pamatnes apmalei </t>
  </si>
  <si>
    <t>Apmales uzberuma  ierīkošana no šķembām, noblietē ar vibroplati</t>
  </si>
  <si>
    <t>šķembas</t>
  </si>
  <si>
    <t>Jumta virsmas attīrīšana no netīrumiem un gružiem</t>
  </si>
  <si>
    <t>Cementa javas izlīdzinošās kārtas 20 mm biezumā izbūve</t>
  </si>
  <si>
    <t>4.3.</t>
  </si>
  <si>
    <t>Jumta pārseguma siltināšana  200 mm biezumā,  akmens vates  λ =&lt; 0,04 W/(m2*K), tvaika un hidroizolācijas slāņa uzklāšana</t>
  </si>
  <si>
    <t>4.4.</t>
  </si>
  <si>
    <t xml:space="preserve">jumta siltumizolācija ar ventilacijas rievam no akmens vates ROS 30g 180 mm </t>
  </si>
  <si>
    <t xml:space="preserve">Siltumizolācijas ierīkošana ar Paroc ROS 30g  </t>
  </si>
  <si>
    <t xml:space="preserve">Cietās siltumizolācijas virskārtas plātnes ierīkošana </t>
  </si>
  <si>
    <t>akmens vate ROB 60 20 mm biezumā</t>
  </si>
  <si>
    <t>stiprinājumi ( peldošie dībeli - 5kg/m2, sk. AR-12, P-01)</t>
  </si>
  <si>
    <t>apakšklājs</t>
  </si>
  <si>
    <t>virsklājs</t>
  </si>
  <si>
    <t>Termoprofiļu Z-180 montāža</t>
  </si>
  <si>
    <t>termoprofils Z-180 b=2 mm, l=1,5 m</t>
  </si>
  <si>
    <t>metāla lenķīši</t>
  </si>
  <si>
    <t>Metāla U-profilu stiprināšana pie Z profiliem</t>
  </si>
  <si>
    <t>U profils b=2 mm. H-180 mm</t>
  </si>
  <si>
    <t>Stiprinājumi</t>
  </si>
  <si>
    <t xml:space="preserve">Dzegas  apšuvums ar mitrimizturīgām  finiera  plātnēm  20 mm biezumā </t>
  </si>
  <si>
    <t>mitrumizturīgais finieris  20 mm biezumā</t>
  </si>
  <si>
    <t>4.10.</t>
  </si>
  <si>
    <t>Dzegas hidroizolācija</t>
  </si>
  <si>
    <t>4.12.</t>
  </si>
  <si>
    <t xml:space="preserve">lāsenis  (rūpnieciski krāsots  skārds) </t>
  </si>
  <si>
    <t>Jumta dzegas ierīkošana (sk. AR-16) piebūve nav iekļauta</t>
  </si>
  <si>
    <t xml:space="preserve">Jumta lāseņu montāža  </t>
  </si>
  <si>
    <t>4.13.</t>
  </si>
  <si>
    <t>Parapetu montāža</t>
  </si>
  <si>
    <t xml:space="preserve">mitrumizturīgais finieris </t>
  </si>
  <si>
    <t xml:space="preserve">rūpnieciski krāsots  skārds </t>
  </si>
  <si>
    <t>montāžas materiāli</t>
  </si>
  <si>
    <t>4.14.</t>
  </si>
  <si>
    <t>Airatoru montāža</t>
  </si>
  <si>
    <t>4.15.</t>
  </si>
  <si>
    <t>4.16.</t>
  </si>
  <si>
    <t>4.18.</t>
  </si>
  <si>
    <t>Pielaiduma pie sienas montāža</t>
  </si>
  <si>
    <t xml:space="preserve">m </t>
  </si>
  <si>
    <t>Zibensaizsardzības  ierīkošana</t>
  </si>
  <si>
    <t>Ieejas kāpņu pakāpienu  un laukumu izlīdzināšana ar ārējo darbu remontjavu (precizēt autoruzraudzības kārtībā)</t>
  </si>
  <si>
    <t>Apmetuma uz metāla sieta ierīkošana ieejas mezglu griestiem, krāsošana</t>
  </si>
  <si>
    <t>Ieejas  mezglu  jumtiņu tīrīšana un  līdzināšana</t>
  </si>
  <si>
    <t xml:space="preserve">Ieejas  jumtiņu  apdare </t>
  </si>
  <si>
    <t>Pāgraba  padzilinājumu  remonts</t>
  </si>
  <si>
    <t>Āra metāla  restu  150*150  uzstādīšana</t>
  </si>
  <si>
    <t>Trokšņu  slāpētāja  ar tīrāmu putekļu filtru  uzstādīšana virtuvēs</t>
  </si>
  <si>
    <t>Komunikāciju demontāža no sienām (elektrības skapji, gaismekļi utt.)</t>
  </si>
  <si>
    <t>Numerācijas zīmju  montāža</t>
  </si>
  <si>
    <t>Komunikāciju montāža (elektrības skapji, antenas, gaismkeļi utt.)</t>
  </si>
  <si>
    <t>1.16.</t>
  </si>
  <si>
    <t>1.17.</t>
  </si>
  <si>
    <t>1.18.</t>
  </si>
  <si>
    <t>Ugunsdzēsības stenda uzstādīšana</t>
  </si>
  <si>
    <t>Konteineru atvēšana</t>
  </si>
  <si>
    <t>Tualetes īre un apkalpošana divas reizes mēnesī</t>
  </si>
  <si>
    <t>12.</t>
  </si>
  <si>
    <t>12.1.</t>
  </si>
  <si>
    <t>Celtniecības žogs, 6 mēneši</t>
  </si>
  <si>
    <t>Konteinera tipa vagoniņu īre- 6 mēn.</t>
  </si>
  <si>
    <t>12.2.</t>
  </si>
  <si>
    <t>12.3.</t>
  </si>
  <si>
    <t>12.4.</t>
  </si>
  <si>
    <t>12.5.</t>
  </si>
  <si>
    <t>12.6.</t>
  </si>
  <si>
    <t>12.7.</t>
  </si>
  <si>
    <t>Visas atsauces uz iekārtu, materiālu un izstrādājumu izgatavotāju firmām, kuras norādītas būvprojektā, liecina tikai par šo izstrādājumu un iekārtu kvalitātes un apkalpošanas līmeni. Specifikācijās norādīto iekārtu un materiālu nomaiņa ir iespējama ar citām tehniski analogām iekārtām un materiāliem.</t>
  </si>
  <si>
    <t>Ēkas siltināšanas darbus jāveic saskaņā ar 2001.gada 27.novembra MK noteikumu Nr.495 „Noteikumi par Latvijas būvnormatīvu LBN 002-01 „Ēku norobežojošo konstrukciju siltumtehnika” un citu Latvijas Republikā spēkā esošo normatīvo aktu prasībām.</t>
  </si>
  <si>
    <t xml:space="preserve">Lodžiju apšuvumu demontāža  </t>
  </si>
  <si>
    <t xml:space="preserve">Ruļļmateriālu jumta seguma  nojaukšna   </t>
  </si>
  <si>
    <t>Fasādes  un gala  sienu siltināšana ar cieto akmens vati 100 mm, siltumvadības koeficients λ ≤ 0.043W/(m·k) + dekoratīvais tvaika caurlaidīgais apmetums. [Logu aiļu siltināšana 30/50 mm]. Siltumizolācijas sistēma ETAG004</t>
  </si>
  <si>
    <r>
      <t>Koka rāmju logu nomaiņa  dzīvokļos pret PVC dubulto stiklojumu  ar  stikla selektīvo pārklājumu U =&lt; 1,3 W/(m</t>
    </r>
    <r>
      <rPr>
        <u val="single"/>
        <vertAlign val="superscript"/>
        <sz val="10"/>
        <rFont val="Times New Roman"/>
        <family val="1"/>
      </rPr>
      <t>2</t>
    </r>
    <r>
      <rPr>
        <u val="single"/>
        <sz val="10"/>
        <rFont val="Times New Roman"/>
        <family val="1"/>
      </rPr>
      <t xml:space="preserve">*K) </t>
    </r>
  </si>
  <si>
    <r>
      <t>Koka rāmju logu nomaiņa  kāpņu telpās  pret PVC dubulto stiklojumu  ar  stikla selektīvo pārklājumu U =&lt; 1,3 W/(m</t>
    </r>
    <r>
      <rPr>
        <u val="single"/>
        <vertAlign val="superscript"/>
        <sz val="10"/>
        <rFont val="Times New Roman"/>
        <family val="1"/>
      </rPr>
      <t>2</t>
    </r>
    <r>
      <rPr>
        <u val="single"/>
        <sz val="10"/>
        <rFont val="Times New Roman"/>
        <family val="1"/>
      </rPr>
      <t xml:space="preserve">*K) </t>
    </r>
  </si>
  <si>
    <t>Logu palodžu  montāžā stiprinot ar dībeļiem, šuvju aizdare</t>
  </si>
  <si>
    <t>Ventilācijas izvadu  mūra atjaunošana</t>
  </si>
  <si>
    <t>Būvlaukumu aprīkošana, mobilizācija</t>
  </si>
  <si>
    <t>k-ts</t>
  </si>
</sst>
</file>

<file path=xl/styles.xml><?xml version="1.0" encoding="utf-8"?>
<styleSheet xmlns="http://schemas.openxmlformats.org/spreadsheetml/2006/main">
  <numFmts count="2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0_);_(* \(#,##0.00\);_(* &quot;-&quot;??_);_(@_)"/>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_-* #,##0.00\ _-;\-* #,##0.00\ _-;_-* &quot;-&quot;??\ _-;_-@_-"/>
  </numFmts>
  <fonts count="49">
    <font>
      <sz val="10"/>
      <name val="Arial Cyr"/>
      <family val="0"/>
    </font>
    <font>
      <sz val="10"/>
      <name val="Arial"/>
      <family val="2"/>
    </font>
    <font>
      <sz val="8"/>
      <name val="Arial Cyr"/>
      <family val="0"/>
    </font>
    <font>
      <sz val="10"/>
      <name val="Times New Roman"/>
      <family val="1"/>
    </font>
    <font>
      <sz val="10"/>
      <color indexed="10"/>
      <name val="Times New Roman"/>
      <family val="1"/>
    </font>
    <font>
      <vertAlign val="superscript"/>
      <sz val="10"/>
      <name val="Times New Roman"/>
      <family val="1"/>
    </font>
    <font>
      <sz val="10"/>
      <name val="Times New Roman Baltic"/>
      <family val="0"/>
    </font>
    <font>
      <u val="single"/>
      <sz val="10"/>
      <name val="Times New Roman"/>
      <family val="1"/>
    </font>
    <font>
      <sz val="10"/>
      <color indexed="8"/>
      <name val="Times New Roman"/>
      <family val="1"/>
    </font>
    <font>
      <sz val="10"/>
      <name val="Helv"/>
      <family val="0"/>
    </font>
    <font>
      <u val="single"/>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Cy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0" borderId="0">
      <alignment/>
      <protection/>
    </xf>
    <xf numFmtId="0" fontId="1" fillId="0" borderId="0" applyNumberFormat="0" applyFill="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9"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3" fillId="0" borderId="10" xfId="0" applyFont="1" applyFill="1" applyBorder="1" applyAlignment="1">
      <alignment horizontal="center" wrapText="1"/>
    </xf>
    <xf numFmtId="0" fontId="3" fillId="0" borderId="10" xfId="0" applyFont="1" applyFill="1" applyBorder="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2" fontId="3" fillId="0" borderId="10" xfId="0" applyNumberFormat="1" applyFont="1" applyFill="1" applyBorder="1" applyAlignment="1">
      <alignment horizontal="center" wrapText="1"/>
    </xf>
    <xf numFmtId="2" fontId="3" fillId="0" borderId="10" xfId="0" applyNumberFormat="1" applyFont="1" applyFill="1" applyBorder="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left" wrapText="1"/>
    </xf>
    <xf numFmtId="0" fontId="3" fillId="0" borderId="10" xfId="0" applyFont="1" applyFill="1" applyBorder="1" applyAlignment="1">
      <alignment horizontal="left" wrapText="1"/>
    </xf>
    <xf numFmtId="0" fontId="8" fillId="32" borderId="10" xfId="0" applyFont="1" applyFill="1" applyBorder="1" applyAlignment="1">
      <alignment horizontal="left" vertical="center" wrapText="1"/>
    </xf>
    <xf numFmtId="2" fontId="3" fillId="0" borderId="10" xfId="0" applyNumberFormat="1" applyFont="1" applyFill="1" applyBorder="1" applyAlignment="1">
      <alignment horizont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0" xfId="0" applyFont="1" applyBorder="1" applyAlignment="1">
      <alignment horizontal="center" wrapText="1"/>
    </xf>
    <xf numFmtId="0" fontId="3" fillId="0" borderId="10" xfId="0" applyFont="1" applyBorder="1" applyAlignment="1">
      <alignment horizontal="right"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8" fillId="0" borderId="10" xfId="58" applyFont="1" applyBorder="1" applyAlignment="1">
      <alignment horizontal="right" wrapText="1"/>
    </xf>
    <xf numFmtId="2" fontId="3" fillId="0" borderId="10" xfId="0" applyNumberFormat="1" applyFont="1" applyBorder="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horizontal="right" vertical="center" wrapText="1"/>
    </xf>
    <xf numFmtId="2"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wrapText="1"/>
    </xf>
    <xf numFmtId="0" fontId="3" fillId="0" borderId="10" xfId="0" applyFont="1" applyFill="1" applyBorder="1" applyAlignment="1">
      <alignment horizontal="right" wrapText="1"/>
    </xf>
    <xf numFmtId="0" fontId="3" fillId="33" borderId="10" xfId="0" applyFont="1" applyFill="1" applyBorder="1" applyAlignment="1">
      <alignment horizontal="center" wrapText="1"/>
    </xf>
    <xf numFmtId="0" fontId="6" fillId="0" borderId="10" xfId="0" applyFont="1" applyFill="1" applyBorder="1" applyAlignment="1">
      <alignment vertical="center" wrapText="1"/>
    </xf>
    <xf numFmtId="2" fontId="3" fillId="33"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6"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3" borderId="10" xfId="0" applyFont="1" applyFill="1" applyBorder="1" applyAlignment="1">
      <alignment wrapText="1"/>
    </xf>
    <xf numFmtId="0" fontId="3"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2"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center" wrapText="1"/>
    </xf>
    <xf numFmtId="172"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33" borderId="10" xfId="0" applyFont="1" applyFill="1" applyBorder="1" applyAlignment="1">
      <alignment horizontal="left" wrapText="1"/>
    </xf>
    <xf numFmtId="0" fontId="3" fillId="0" borderId="10" xfId="0" applyFont="1" applyBorder="1" applyAlignment="1">
      <alignment horizontal="left" wrapText="1"/>
    </xf>
    <xf numFmtId="0" fontId="3" fillId="0" borderId="10" xfId="62" applyFont="1" applyFill="1" applyBorder="1" applyAlignment="1">
      <alignment vertical="center" wrapText="1"/>
      <protection/>
    </xf>
    <xf numFmtId="0" fontId="3" fillId="0" borderId="10" xfId="62" applyFont="1" applyBorder="1" applyAlignment="1">
      <alignment horizontal="left" wrapText="1"/>
      <protection/>
    </xf>
    <xf numFmtId="0" fontId="3" fillId="0" borderId="10" xfId="62" applyFont="1" applyFill="1" applyBorder="1" applyAlignment="1">
      <alignment wrapText="1"/>
      <protection/>
    </xf>
    <xf numFmtId="0" fontId="3" fillId="0" borderId="10" xfId="0" applyNumberFormat="1" applyFont="1" applyFill="1" applyBorder="1" applyAlignment="1">
      <alignment horizontal="left" wrapText="1"/>
    </xf>
    <xf numFmtId="0" fontId="0" fillId="0" borderId="0" xfId="0" applyFont="1" applyAlignment="1">
      <alignment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right" vertical="top" wrapText="1"/>
    </xf>
    <xf numFmtId="0" fontId="3" fillId="0" borderId="10" xfId="0" applyFont="1" applyBorder="1" applyAlignment="1">
      <alignment vertical="top" wrapText="1"/>
    </xf>
    <xf numFmtId="16" fontId="3" fillId="0" borderId="10" xfId="0" applyNumberFormat="1" applyFont="1" applyBorder="1" applyAlignment="1">
      <alignment horizontal="center" vertical="center" wrapText="1"/>
    </xf>
    <xf numFmtId="0" fontId="3" fillId="0" borderId="10" xfId="0" applyFont="1" applyBorder="1" applyAlignment="1">
      <alignment wrapText="1"/>
    </xf>
    <xf numFmtId="0" fontId="3" fillId="0" borderId="10" xfId="0" applyFont="1" applyBorder="1" applyAlignment="1">
      <alignment horizontal="center" wrapText="1"/>
    </xf>
    <xf numFmtId="2" fontId="3" fillId="0" borderId="10" xfId="0" applyNumberFormat="1" applyFont="1" applyBorder="1" applyAlignment="1">
      <alignment horizontal="center" wrapText="1"/>
    </xf>
    <xf numFmtId="0" fontId="0" fillId="0" borderId="0" xfId="0" applyFont="1" applyAlignment="1">
      <alignment horizont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Alignment="1">
      <alignment horizont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Watt" TargetMode="External" /><Relationship Id="rId2" Type="http://schemas.openxmlformats.org/officeDocument/2006/relationships/hyperlink" Target="http://en.wikipedia.org/wiki/Wat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19"/>
  <sheetViews>
    <sheetView tabSelected="1" zoomScalePageLayoutView="0" workbookViewId="0" topLeftCell="A1">
      <selection activeCell="B208" sqref="B208"/>
    </sheetView>
  </sheetViews>
  <sheetFormatPr defaultColWidth="8.875" defaultRowHeight="12.75" outlineLevelRow="1"/>
  <cols>
    <col min="1" max="1" width="7.125" style="58" customWidth="1"/>
    <col min="2" max="2" width="70.125" style="58" customWidth="1"/>
    <col min="3" max="16384" width="8.875" style="58" customWidth="1"/>
  </cols>
  <sheetData>
    <row r="1" spans="1:4" ht="12.75">
      <c r="A1" s="78" t="s">
        <v>0</v>
      </c>
      <c r="B1" s="81" t="s">
        <v>5</v>
      </c>
      <c r="C1" s="71" t="s">
        <v>1</v>
      </c>
      <c r="D1" s="72" t="s">
        <v>2</v>
      </c>
    </row>
    <row r="2" spans="1:4" ht="12.75">
      <c r="A2" s="79"/>
      <c r="B2" s="82"/>
      <c r="C2" s="59" t="s">
        <v>3</v>
      </c>
      <c r="D2" s="73" t="s">
        <v>4</v>
      </c>
    </row>
    <row r="3" spans="1:4" ht="13.5" thickBot="1">
      <c r="A3" s="80"/>
      <c r="B3" s="83"/>
      <c r="C3" s="74"/>
      <c r="D3" s="75"/>
    </row>
    <row r="4" spans="1:4" ht="13.5" customHeight="1">
      <c r="A4" s="60" t="s">
        <v>44</v>
      </c>
      <c r="B4" s="70" t="s">
        <v>95</v>
      </c>
      <c r="C4" s="61" t="s">
        <v>294</v>
      </c>
      <c r="D4" s="60"/>
    </row>
    <row r="5" spans="1:4" ht="13.5" customHeight="1" hidden="1" outlineLevel="1">
      <c r="A5" s="2" t="s">
        <v>6</v>
      </c>
      <c r="B5" s="3" t="s">
        <v>89</v>
      </c>
      <c r="C5" s="1" t="s">
        <v>7</v>
      </c>
      <c r="D5" s="1">
        <v>430</v>
      </c>
    </row>
    <row r="6" spans="1:4" ht="13.5" customHeight="1" hidden="1" outlineLevel="1">
      <c r="A6" s="2" t="s">
        <v>14</v>
      </c>
      <c r="B6" s="3" t="s">
        <v>10</v>
      </c>
      <c r="C6" s="1" t="s">
        <v>8</v>
      </c>
      <c r="D6" s="1">
        <f>287*0.8</f>
        <v>229.60000000000002</v>
      </c>
    </row>
    <row r="7" spans="1:4" ht="13.5" customHeight="1" hidden="1" outlineLevel="1">
      <c r="A7" s="2" t="s">
        <v>16</v>
      </c>
      <c r="B7" s="3" t="s">
        <v>96</v>
      </c>
      <c r="C7" s="4" t="s">
        <v>8</v>
      </c>
      <c r="D7" s="5">
        <f>+D150+D166+D202</f>
        <v>279.7</v>
      </c>
    </row>
    <row r="8" spans="1:4" ht="13.5" customHeight="1" hidden="1" outlineLevel="1">
      <c r="A8" s="2" t="s">
        <v>20</v>
      </c>
      <c r="B8" s="3" t="s">
        <v>97</v>
      </c>
      <c r="C8" s="4" t="s">
        <v>8</v>
      </c>
      <c r="D8" s="6">
        <f>+D178</f>
        <v>17.9</v>
      </c>
    </row>
    <row r="9" spans="1:4" ht="13.5" customHeight="1" hidden="1" outlineLevel="1">
      <c r="A9" s="2" t="s">
        <v>37</v>
      </c>
      <c r="B9" s="7" t="s">
        <v>9</v>
      </c>
      <c r="C9" s="4" t="s">
        <v>7</v>
      </c>
      <c r="D9" s="4">
        <v>396</v>
      </c>
    </row>
    <row r="10" spans="1:4" ht="13.5" customHeight="1" hidden="1" outlineLevel="1">
      <c r="A10" s="8" t="s">
        <v>42</v>
      </c>
      <c r="B10" s="9" t="s">
        <v>286</v>
      </c>
      <c r="C10" s="8" t="s">
        <v>8</v>
      </c>
      <c r="D10" s="8">
        <v>212.4</v>
      </c>
    </row>
    <row r="11" spans="1:4" ht="13.5" customHeight="1" hidden="1" outlineLevel="1">
      <c r="A11" s="8" t="s">
        <v>47</v>
      </c>
      <c r="B11" s="10" t="s">
        <v>178</v>
      </c>
      <c r="C11" s="62" t="s">
        <v>8</v>
      </c>
      <c r="D11" s="21">
        <v>198.4</v>
      </c>
    </row>
    <row r="12" spans="1:4" ht="13.5" customHeight="1" hidden="1" outlineLevel="1">
      <c r="A12" s="8" t="s">
        <v>90</v>
      </c>
      <c r="B12" s="11" t="s">
        <v>179</v>
      </c>
      <c r="C12" s="4" t="s">
        <v>8</v>
      </c>
      <c r="D12" s="6">
        <v>23.1</v>
      </c>
    </row>
    <row r="13" spans="1:4" ht="13.5" customHeight="1" hidden="1" outlineLevel="1">
      <c r="A13" s="8" t="s">
        <v>48</v>
      </c>
      <c r="B13" s="12" t="s">
        <v>287</v>
      </c>
      <c r="C13" s="62" t="s">
        <v>106</v>
      </c>
      <c r="D13" s="21">
        <v>1033</v>
      </c>
    </row>
    <row r="14" spans="1:4" ht="13.5" customHeight="1" hidden="1" outlineLevel="1">
      <c r="A14" s="2" t="s">
        <v>49</v>
      </c>
      <c r="B14" s="11" t="s">
        <v>116</v>
      </c>
      <c r="C14" s="8" t="s">
        <v>7</v>
      </c>
      <c r="D14" s="2">
        <f>99.6+21.6</f>
        <v>121.19999999999999</v>
      </c>
    </row>
    <row r="15" spans="1:4" ht="13.5" customHeight="1" hidden="1" outlineLevel="1">
      <c r="A15" s="2" t="s">
        <v>51</v>
      </c>
      <c r="B15" s="11" t="s">
        <v>117</v>
      </c>
      <c r="C15" s="8" t="s">
        <v>7</v>
      </c>
      <c r="D15" s="2">
        <v>199</v>
      </c>
    </row>
    <row r="16" spans="1:4" ht="13.5" customHeight="1" hidden="1" outlineLevel="1">
      <c r="A16" s="2" t="s">
        <v>52</v>
      </c>
      <c r="B16" s="10" t="s">
        <v>136</v>
      </c>
      <c r="C16" s="1" t="s">
        <v>8</v>
      </c>
      <c r="D16" s="5">
        <v>45</v>
      </c>
    </row>
    <row r="17" spans="1:4" ht="13.5" customHeight="1" hidden="1" outlineLevel="1">
      <c r="A17" s="2" t="s">
        <v>137</v>
      </c>
      <c r="B17" s="9" t="s">
        <v>98</v>
      </c>
      <c r="C17" s="8" t="s">
        <v>8</v>
      </c>
      <c r="D17" s="13">
        <f>+D95</f>
        <v>383</v>
      </c>
    </row>
    <row r="18" spans="1:4" ht="13.5" customHeight="1" hidden="1" outlineLevel="1">
      <c r="A18" s="2" t="s">
        <v>268</v>
      </c>
      <c r="B18" s="9" t="s">
        <v>118</v>
      </c>
      <c r="C18" s="8" t="s">
        <v>94</v>
      </c>
      <c r="D18" s="2">
        <v>1</v>
      </c>
    </row>
    <row r="19" spans="1:4" ht="13.5" customHeight="1" hidden="1" outlineLevel="1">
      <c r="A19" s="8" t="s">
        <v>269</v>
      </c>
      <c r="B19" s="14" t="s">
        <v>265</v>
      </c>
      <c r="C19" s="15" t="s">
        <v>13</v>
      </c>
      <c r="D19" s="16">
        <v>19</v>
      </c>
    </row>
    <row r="20" spans="1:4" ht="13.5" customHeight="1" hidden="1" outlineLevel="1">
      <c r="A20" s="2" t="s">
        <v>270</v>
      </c>
      <c r="B20" s="9" t="s">
        <v>119</v>
      </c>
      <c r="C20" s="8" t="s">
        <v>11</v>
      </c>
      <c r="D20" s="2">
        <v>48</v>
      </c>
    </row>
    <row r="21" spans="1:4" ht="39.75" customHeight="1" collapsed="1">
      <c r="A21" s="8" t="s">
        <v>53</v>
      </c>
      <c r="B21" s="20" t="s">
        <v>288</v>
      </c>
      <c r="C21" s="15" t="s">
        <v>45</v>
      </c>
      <c r="D21" s="17">
        <v>3029</v>
      </c>
    </row>
    <row r="22" spans="1:4" ht="13.5" customHeight="1" hidden="1" outlineLevel="1">
      <c r="A22" s="8" t="s">
        <v>54</v>
      </c>
      <c r="B22" s="20" t="s">
        <v>21</v>
      </c>
      <c r="C22" s="15" t="s">
        <v>8</v>
      </c>
      <c r="D22" s="16">
        <f>D21</f>
        <v>3029</v>
      </c>
    </row>
    <row r="23" spans="1:4" ht="13.5" customHeight="1" hidden="1" outlineLevel="1">
      <c r="A23" s="8" t="s">
        <v>55</v>
      </c>
      <c r="B23" s="20" t="s">
        <v>143</v>
      </c>
      <c r="C23" s="18" t="s">
        <v>8</v>
      </c>
      <c r="D23" s="21">
        <f>+D22</f>
        <v>3029</v>
      </c>
    </row>
    <row r="24" spans="1:4" ht="13.5" customHeight="1" hidden="1" outlineLevel="1">
      <c r="A24" s="2"/>
      <c r="B24" s="22" t="s">
        <v>29</v>
      </c>
      <c r="C24" s="4" t="s">
        <v>30</v>
      </c>
      <c r="D24" s="4">
        <f>+D23*0.2</f>
        <v>605.8000000000001</v>
      </c>
    </row>
    <row r="25" spans="1:4" ht="13.5" customHeight="1" hidden="1" outlineLevel="1">
      <c r="A25" s="2"/>
      <c r="B25" s="22" t="s">
        <v>140</v>
      </c>
      <c r="C25" s="4" t="s">
        <v>8</v>
      </c>
      <c r="D25" s="4">
        <f>+D23*1.03</f>
        <v>3119.87</v>
      </c>
    </row>
    <row r="26" spans="1:4" ht="13.5" customHeight="1" hidden="1" outlineLevel="1">
      <c r="A26" s="2"/>
      <c r="B26" s="22" t="s">
        <v>22</v>
      </c>
      <c r="C26" s="4" t="s">
        <v>23</v>
      </c>
      <c r="D26" s="4">
        <f>+D23*4</f>
        <v>12116</v>
      </c>
    </row>
    <row r="27" spans="1:4" ht="13.5" customHeight="1" hidden="1" outlineLevel="1">
      <c r="A27" s="2"/>
      <c r="B27" s="22" t="s">
        <v>24</v>
      </c>
      <c r="C27" s="4" t="s">
        <v>23</v>
      </c>
      <c r="D27" s="4">
        <f>+D23*5</f>
        <v>15145</v>
      </c>
    </row>
    <row r="28" spans="1:4" ht="13.5" customHeight="1" hidden="1" outlineLevel="1">
      <c r="A28" s="2"/>
      <c r="B28" s="22" t="s">
        <v>46</v>
      </c>
      <c r="C28" s="4" t="s">
        <v>13</v>
      </c>
      <c r="D28" s="4">
        <f>+D23*5</f>
        <v>15145</v>
      </c>
    </row>
    <row r="29" spans="1:4" ht="13.5" customHeight="1" hidden="1" outlineLevel="1">
      <c r="A29" s="2"/>
      <c r="B29" s="22" t="s">
        <v>25</v>
      </c>
      <c r="C29" s="4" t="s">
        <v>8</v>
      </c>
      <c r="D29" s="4">
        <f>+D23*1.1</f>
        <v>3331.9</v>
      </c>
    </row>
    <row r="30" spans="1:4" ht="13.5" customHeight="1" hidden="1" outlineLevel="1">
      <c r="A30" s="2"/>
      <c r="B30" s="22" t="s">
        <v>26</v>
      </c>
      <c r="C30" s="4" t="s">
        <v>7</v>
      </c>
      <c r="D30" s="4">
        <f>+D40+640</f>
        <v>1813</v>
      </c>
    </row>
    <row r="31" spans="1:4" ht="13.5" customHeight="1" hidden="1" outlineLevel="1">
      <c r="A31" s="2"/>
      <c r="B31" s="22" t="s">
        <v>141</v>
      </c>
      <c r="C31" s="4" t="s">
        <v>7</v>
      </c>
      <c r="D31" s="6">
        <f>287*1.05</f>
        <v>301.35</v>
      </c>
    </row>
    <row r="32" spans="1:4" ht="13.5" customHeight="1" hidden="1" outlineLevel="1">
      <c r="A32" s="2" t="s">
        <v>58</v>
      </c>
      <c r="B32" s="23" t="s">
        <v>27</v>
      </c>
      <c r="C32" s="4" t="s">
        <v>8</v>
      </c>
      <c r="D32" s="4">
        <f>+D23</f>
        <v>3029</v>
      </c>
    </row>
    <row r="33" spans="1:4" ht="13.5" customHeight="1" hidden="1" outlineLevel="1">
      <c r="A33" s="2"/>
      <c r="B33" s="22" t="s">
        <v>28</v>
      </c>
      <c r="C33" s="4" t="s">
        <v>23</v>
      </c>
      <c r="D33" s="4">
        <f>+D32*4</f>
        <v>12116</v>
      </c>
    </row>
    <row r="34" spans="1:4" ht="13.5" customHeight="1" hidden="1" outlineLevel="1">
      <c r="A34" s="2"/>
      <c r="B34" s="22" t="s">
        <v>29</v>
      </c>
      <c r="C34" s="4" t="s">
        <v>30</v>
      </c>
      <c r="D34" s="4">
        <f>+D32*0.2</f>
        <v>605.8000000000001</v>
      </c>
    </row>
    <row r="35" spans="1:4" ht="13.5" customHeight="1" hidden="1" outlineLevel="1">
      <c r="A35" s="2" t="s">
        <v>61</v>
      </c>
      <c r="B35" s="9" t="s">
        <v>31</v>
      </c>
      <c r="C35" s="18" t="s">
        <v>8</v>
      </c>
      <c r="D35" s="18">
        <f>+D32</f>
        <v>3029</v>
      </c>
    </row>
    <row r="36" spans="1:4" ht="13.5" customHeight="1" hidden="1" outlineLevel="1">
      <c r="A36" s="24"/>
      <c r="B36" s="25" t="s">
        <v>29</v>
      </c>
      <c r="C36" s="26" t="s">
        <v>30</v>
      </c>
      <c r="D36" s="27">
        <f>+D35*0.2</f>
        <v>605.8000000000001</v>
      </c>
    </row>
    <row r="37" spans="1:4" ht="13.5" customHeight="1" hidden="1" outlineLevel="1">
      <c r="A37" s="24"/>
      <c r="B37" s="28" t="s">
        <v>142</v>
      </c>
      <c r="C37" s="24" t="s">
        <v>30</v>
      </c>
      <c r="D37" s="29">
        <f>+D35*0.3</f>
        <v>908.6999999999999</v>
      </c>
    </row>
    <row r="38" spans="1:4" ht="13.5" customHeight="1" hidden="1" outlineLevel="1">
      <c r="A38" s="2" t="s">
        <v>62</v>
      </c>
      <c r="B38" s="23" t="s">
        <v>32</v>
      </c>
      <c r="C38" s="4" t="s">
        <v>7</v>
      </c>
      <c r="D38" s="4">
        <v>287</v>
      </c>
    </row>
    <row r="39" spans="1:4" ht="13.5" customHeight="1" hidden="1" outlineLevel="1">
      <c r="A39" s="2"/>
      <c r="B39" s="22" t="s">
        <v>33</v>
      </c>
      <c r="C39" s="4" t="s">
        <v>7</v>
      </c>
      <c r="D39" s="4">
        <f>+D38*1.04</f>
        <v>298.48</v>
      </c>
    </row>
    <row r="40" spans="1:4" ht="13.5" customHeight="1" hidden="1" outlineLevel="1">
      <c r="A40" s="2" t="s">
        <v>63</v>
      </c>
      <c r="B40" s="30" t="s">
        <v>34</v>
      </c>
      <c r="C40" s="4" t="s">
        <v>7</v>
      </c>
      <c r="D40" s="6">
        <v>1173</v>
      </c>
    </row>
    <row r="41" spans="1:4" ht="13.5" customHeight="1" hidden="1" outlineLevel="1">
      <c r="A41" s="2"/>
      <c r="B41" s="22" t="s">
        <v>35</v>
      </c>
      <c r="C41" s="4" t="s">
        <v>8</v>
      </c>
      <c r="D41" s="6">
        <f>+D40*0.05</f>
        <v>58.650000000000006</v>
      </c>
    </row>
    <row r="42" spans="1:4" ht="13.5" customHeight="1" hidden="1" outlineLevel="1">
      <c r="A42" s="2"/>
      <c r="B42" s="22" t="s">
        <v>182</v>
      </c>
      <c r="C42" s="4" t="s">
        <v>8</v>
      </c>
      <c r="D42" s="6">
        <f>+D40*0.2*1.1</f>
        <v>258.06000000000006</v>
      </c>
    </row>
    <row r="43" spans="1:4" ht="13.5" customHeight="1" hidden="1" outlineLevel="1">
      <c r="A43" s="2"/>
      <c r="B43" s="22" t="s">
        <v>22</v>
      </c>
      <c r="C43" s="4" t="s">
        <v>23</v>
      </c>
      <c r="D43" s="6">
        <f>+ROUND((D41+D42)*4,2)</f>
        <v>1266.84</v>
      </c>
    </row>
    <row r="44" spans="1:4" ht="13.5" customHeight="1" hidden="1" outlineLevel="1">
      <c r="A44" s="2"/>
      <c r="B44" s="22" t="s">
        <v>50</v>
      </c>
      <c r="C44" s="4" t="s">
        <v>8</v>
      </c>
      <c r="D44" s="6">
        <f>+D40*0.25</f>
        <v>293.25</v>
      </c>
    </row>
    <row r="45" spans="1:4" ht="13.5" customHeight="1" hidden="1" outlineLevel="1">
      <c r="A45" s="2"/>
      <c r="B45" s="22" t="s">
        <v>29</v>
      </c>
      <c r="C45" s="4" t="s">
        <v>30</v>
      </c>
      <c r="D45" s="6">
        <f>+D40*0.044</f>
        <v>51.611999999999995</v>
      </c>
    </row>
    <row r="46" spans="1:4" ht="13.5" customHeight="1" hidden="1" outlineLevel="1">
      <c r="A46" s="2"/>
      <c r="B46" s="22" t="s">
        <v>28</v>
      </c>
      <c r="C46" s="4" t="s">
        <v>23</v>
      </c>
      <c r="D46" s="6">
        <f>+D40*0.63</f>
        <v>738.99</v>
      </c>
    </row>
    <row r="47" spans="1:4" ht="13.5" customHeight="1" hidden="1" outlineLevel="1">
      <c r="A47" s="2"/>
      <c r="B47" s="22" t="s">
        <v>180</v>
      </c>
      <c r="C47" s="4" t="s">
        <v>30</v>
      </c>
      <c r="D47" s="6">
        <f>+D41*0.2</f>
        <v>11.730000000000002</v>
      </c>
    </row>
    <row r="48" spans="1:4" ht="13.5" customHeight="1" hidden="1" outlineLevel="1">
      <c r="A48" s="2"/>
      <c r="B48" s="22" t="s">
        <v>181</v>
      </c>
      <c r="C48" s="4" t="s">
        <v>23</v>
      </c>
      <c r="D48" s="6">
        <f>+D41*0.3</f>
        <v>17.595000000000002</v>
      </c>
    </row>
    <row r="49" spans="1:4" ht="13.5" customHeight="1" hidden="1" outlineLevel="1">
      <c r="A49" s="8" t="s">
        <v>64</v>
      </c>
      <c r="B49" s="20" t="s">
        <v>291</v>
      </c>
      <c r="C49" s="18" t="s">
        <v>7</v>
      </c>
      <c r="D49" s="18">
        <f>+D5</f>
        <v>430</v>
      </c>
    </row>
    <row r="50" spans="1:4" ht="13.5" customHeight="1" hidden="1" outlineLevel="1">
      <c r="A50" s="2"/>
      <c r="B50" s="31" t="s">
        <v>144</v>
      </c>
      <c r="C50" s="15" t="s">
        <v>11</v>
      </c>
      <c r="D50" s="16">
        <f>0.01*D49</f>
        <v>4.3</v>
      </c>
    </row>
    <row r="51" spans="1:4" ht="13.5" customHeight="1" hidden="1" outlineLevel="1">
      <c r="A51" s="8"/>
      <c r="B51" s="19" t="s">
        <v>187</v>
      </c>
      <c r="C51" s="18" t="s">
        <v>7</v>
      </c>
      <c r="D51" s="21">
        <f>+D49*1.142</f>
        <v>491.05999999999995</v>
      </c>
    </row>
    <row r="52" spans="1:4" ht="13.5" customHeight="1" hidden="1" outlineLevel="1">
      <c r="A52" s="8"/>
      <c r="B52" s="19" t="s">
        <v>183</v>
      </c>
      <c r="C52" s="18" t="s">
        <v>8</v>
      </c>
      <c r="D52" s="21">
        <f>+D49*0.2*1.13</f>
        <v>97.17999999999999</v>
      </c>
    </row>
    <row r="53" spans="1:4" ht="13.5" customHeight="1" hidden="1" outlineLevel="1">
      <c r="A53" s="8"/>
      <c r="B53" s="19" t="s">
        <v>145</v>
      </c>
      <c r="C53" s="18" t="s">
        <v>146</v>
      </c>
      <c r="D53" s="21">
        <f>+D49*0.123</f>
        <v>52.89</v>
      </c>
    </row>
    <row r="54" spans="1:4" ht="13.5" customHeight="1" hidden="1" outlineLevel="1">
      <c r="A54" s="8"/>
      <c r="B54" s="19" t="s">
        <v>184</v>
      </c>
      <c r="C54" s="18" t="s">
        <v>13</v>
      </c>
      <c r="D54" s="21">
        <f>+D49*3</f>
        <v>1290</v>
      </c>
    </row>
    <row r="55" spans="1:4" ht="13.5" customHeight="1" hidden="1" outlineLevel="1">
      <c r="A55" s="8"/>
      <c r="B55" s="19" t="s">
        <v>185</v>
      </c>
      <c r="C55" s="18" t="s">
        <v>8</v>
      </c>
      <c r="D55" s="21">
        <f>+D49*0.22</f>
        <v>94.6</v>
      </c>
    </row>
    <row r="56" spans="1:4" ht="13.5" customHeight="1" hidden="1" outlineLevel="1">
      <c r="A56" s="8"/>
      <c r="B56" s="19" t="s">
        <v>186</v>
      </c>
      <c r="C56" s="18" t="s">
        <v>7</v>
      </c>
      <c r="D56" s="21">
        <f>+D49*1.1</f>
        <v>473.00000000000006</v>
      </c>
    </row>
    <row r="57" spans="1:4" ht="13.5" customHeight="1" hidden="1" outlineLevel="1">
      <c r="A57" s="8" t="s">
        <v>65</v>
      </c>
      <c r="B57" s="9" t="s">
        <v>194</v>
      </c>
      <c r="C57" s="8" t="s">
        <v>8</v>
      </c>
      <c r="D57" s="32">
        <v>44</v>
      </c>
    </row>
    <row r="58" spans="1:4" ht="13.5" customHeight="1" hidden="1" outlineLevel="1">
      <c r="A58" s="2"/>
      <c r="B58" s="22" t="s">
        <v>188</v>
      </c>
      <c r="C58" s="2" t="s">
        <v>30</v>
      </c>
      <c r="D58" s="13">
        <f>+D57*0.25</f>
        <v>11</v>
      </c>
    </row>
    <row r="59" spans="1:4" ht="13.5" customHeight="1" hidden="1" outlineLevel="1">
      <c r="A59" s="2"/>
      <c r="B59" s="22" t="s">
        <v>189</v>
      </c>
      <c r="C59" s="2" t="s">
        <v>23</v>
      </c>
      <c r="D59" s="13">
        <f>+D57*0.4</f>
        <v>17.6</v>
      </c>
    </row>
    <row r="60" spans="1:4" ht="13.5" customHeight="1" hidden="1" outlineLevel="1">
      <c r="A60" s="2"/>
      <c r="B60" s="22" t="s">
        <v>190</v>
      </c>
      <c r="C60" s="2" t="s">
        <v>23</v>
      </c>
      <c r="D60" s="13">
        <f>+D57*0.5</f>
        <v>22</v>
      </c>
    </row>
    <row r="61" spans="1:4" ht="13.5" customHeight="1" hidden="1" outlineLevel="1">
      <c r="A61" s="2"/>
      <c r="B61" s="22" t="s">
        <v>195</v>
      </c>
      <c r="C61" s="2" t="s">
        <v>191</v>
      </c>
      <c r="D61" s="13">
        <v>1</v>
      </c>
    </row>
    <row r="62" spans="1:4" ht="13.5" customHeight="1" hidden="1" outlineLevel="1">
      <c r="A62" s="33" t="s">
        <v>120</v>
      </c>
      <c r="B62" s="23" t="s">
        <v>196</v>
      </c>
      <c r="C62" s="2" t="s">
        <v>11</v>
      </c>
      <c r="D62" s="13">
        <v>2.9</v>
      </c>
    </row>
    <row r="63" spans="1:4" ht="13.5" customHeight="1" hidden="1" outlineLevel="1">
      <c r="A63" s="2"/>
      <c r="B63" s="22" t="s">
        <v>192</v>
      </c>
      <c r="C63" s="2" t="s">
        <v>11</v>
      </c>
      <c r="D63" s="13">
        <f>+D62*1.1</f>
        <v>3.19</v>
      </c>
    </row>
    <row r="64" spans="1:4" ht="13.5" customHeight="1" hidden="1" outlineLevel="1">
      <c r="A64" s="2"/>
      <c r="B64" s="22" t="s">
        <v>184</v>
      </c>
      <c r="C64" s="2" t="s">
        <v>13</v>
      </c>
      <c r="D64" s="13">
        <f>+D62*12</f>
        <v>34.8</v>
      </c>
    </row>
    <row r="65" spans="1:4" ht="13.5" customHeight="1" hidden="1" outlineLevel="1">
      <c r="A65" s="2"/>
      <c r="B65" s="22" t="s">
        <v>193</v>
      </c>
      <c r="C65" s="2" t="s">
        <v>191</v>
      </c>
      <c r="D65" s="13">
        <v>1</v>
      </c>
    </row>
    <row r="66" spans="1:4" ht="13.5" customHeight="1" hidden="1" outlineLevel="1">
      <c r="A66" s="8" t="s">
        <v>121</v>
      </c>
      <c r="B66" s="23" t="s">
        <v>198</v>
      </c>
      <c r="C66" s="2" t="s">
        <v>8</v>
      </c>
      <c r="D66" s="13">
        <f>5.75*1*45</f>
        <v>258.75</v>
      </c>
    </row>
    <row r="67" spans="1:4" ht="13.5" customHeight="1" hidden="1" outlineLevel="1">
      <c r="A67" s="8"/>
      <c r="B67" s="22" t="s">
        <v>197</v>
      </c>
      <c r="C67" s="2" t="s">
        <v>8</v>
      </c>
      <c r="D67" s="13">
        <f>+D66*1.08</f>
        <v>279.45000000000005</v>
      </c>
    </row>
    <row r="68" spans="1:4" ht="13.5" customHeight="1" hidden="1" outlineLevel="1">
      <c r="A68" s="8"/>
      <c r="B68" s="22" t="s">
        <v>184</v>
      </c>
      <c r="C68" s="2" t="s">
        <v>13</v>
      </c>
      <c r="D68" s="13">
        <f>+D67*13</f>
        <v>3632.8500000000004</v>
      </c>
    </row>
    <row r="69" spans="1:4" ht="13.5" customHeight="1" hidden="1" outlineLevel="1">
      <c r="A69" s="8"/>
      <c r="B69" s="34" t="s">
        <v>157</v>
      </c>
      <c r="C69" s="1" t="s">
        <v>8</v>
      </c>
      <c r="D69" s="5">
        <f>+D66</f>
        <v>258.75</v>
      </c>
    </row>
    <row r="70" spans="1:4" ht="13.5" customHeight="1" hidden="1" outlineLevel="1">
      <c r="A70" s="2" t="s">
        <v>147</v>
      </c>
      <c r="B70" s="23" t="s">
        <v>199</v>
      </c>
      <c r="C70" s="2" t="s">
        <v>8</v>
      </c>
      <c r="D70" s="13">
        <f>259*0.31*1.05</f>
        <v>84.3045</v>
      </c>
    </row>
    <row r="71" spans="1:4" ht="13.5" customHeight="1" hidden="1" outlineLevel="1">
      <c r="A71" s="2"/>
      <c r="B71" s="25" t="s">
        <v>200</v>
      </c>
      <c r="C71" s="2" t="s">
        <v>8</v>
      </c>
      <c r="D71" s="13">
        <f>+D70*1.1</f>
        <v>92.73495000000001</v>
      </c>
    </row>
    <row r="72" spans="1:4" ht="13.5" customHeight="1" hidden="1" outlineLevel="1">
      <c r="A72" s="2"/>
      <c r="B72" s="22" t="s">
        <v>184</v>
      </c>
      <c r="C72" s="2" t="s">
        <v>13</v>
      </c>
      <c r="D72" s="13">
        <f>83*4</f>
        <v>332</v>
      </c>
    </row>
    <row r="73" spans="1:4" ht="13.5" customHeight="1" hidden="1" outlineLevel="1">
      <c r="A73" s="35" t="s">
        <v>148</v>
      </c>
      <c r="B73" s="9" t="s">
        <v>201</v>
      </c>
      <c r="C73" s="18" t="s">
        <v>8</v>
      </c>
      <c r="D73" s="21">
        <v>284.63</v>
      </c>
    </row>
    <row r="74" spans="1:4" ht="13.5" customHeight="1" hidden="1" outlineLevel="1">
      <c r="A74" s="35"/>
      <c r="B74" s="22" t="s">
        <v>29</v>
      </c>
      <c r="C74" s="4" t="s">
        <v>30</v>
      </c>
      <c r="D74" s="4">
        <f>+D73*0.3</f>
        <v>85.389</v>
      </c>
    </row>
    <row r="75" spans="1:4" ht="13.5" customHeight="1" hidden="1" outlineLevel="1">
      <c r="A75" s="35"/>
      <c r="B75" s="19" t="s">
        <v>202</v>
      </c>
      <c r="C75" s="18" t="s">
        <v>23</v>
      </c>
      <c r="D75" s="21">
        <f>+D73*5*1.3</f>
        <v>1850.0950000000003</v>
      </c>
    </row>
    <row r="76" spans="1:4" ht="13.5" customHeight="1" hidden="1" outlineLevel="1">
      <c r="A76" s="35" t="s">
        <v>149</v>
      </c>
      <c r="B76" s="9" t="s">
        <v>203</v>
      </c>
      <c r="C76" s="18" t="s">
        <v>8</v>
      </c>
      <c r="D76" s="21">
        <f>+D73</f>
        <v>284.63</v>
      </c>
    </row>
    <row r="77" spans="1:4" ht="13.5" customHeight="1" hidden="1" outlineLevel="1">
      <c r="A77" s="35"/>
      <c r="B77" s="22" t="s">
        <v>180</v>
      </c>
      <c r="C77" s="4" t="s">
        <v>30</v>
      </c>
      <c r="D77" s="6">
        <f>+D76*0.33</f>
        <v>93.92790000000001</v>
      </c>
    </row>
    <row r="78" spans="1:4" ht="13.5" customHeight="1" hidden="1" outlineLevel="1">
      <c r="A78" s="35"/>
      <c r="B78" s="22" t="s">
        <v>181</v>
      </c>
      <c r="C78" s="4" t="s">
        <v>23</v>
      </c>
      <c r="D78" s="6">
        <f>+D76*0.3</f>
        <v>85.389</v>
      </c>
    </row>
    <row r="79" spans="1:4" ht="13.5" customHeight="1" hidden="1" outlineLevel="1">
      <c r="A79" s="2" t="s">
        <v>206</v>
      </c>
      <c r="B79" s="9" t="s">
        <v>204</v>
      </c>
      <c r="C79" s="8" t="s">
        <v>8</v>
      </c>
      <c r="D79" s="32">
        <f>+D73</f>
        <v>284.63</v>
      </c>
    </row>
    <row r="80" spans="1:4" ht="13.5" customHeight="1" hidden="1" outlineLevel="1">
      <c r="A80" s="2"/>
      <c r="B80" s="19" t="s">
        <v>205</v>
      </c>
      <c r="C80" s="8" t="s">
        <v>23</v>
      </c>
      <c r="D80" s="32">
        <f>+D79*0.25</f>
        <v>71.1575</v>
      </c>
    </row>
    <row r="81" spans="1:4" ht="13.5" customHeight="1" hidden="1" outlineLevel="1">
      <c r="A81" s="2" t="s">
        <v>208</v>
      </c>
      <c r="B81" s="7" t="s">
        <v>207</v>
      </c>
      <c r="C81" s="24" t="s">
        <v>7</v>
      </c>
      <c r="D81" s="5">
        <f>+D9</f>
        <v>396</v>
      </c>
    </row>
    <row r="82" spans="1:4" ht="13.5" customHeight="1" hidden="1" outlineLevel="1">
      <c r="A82" s="2"/>
      <c r="B82" s="34" t="s">
        <v>209</v>
      </c>
      <c r="C82" s="1" t="s">
        <v>7</v>
      </c>
      <c r="D82" s="5">
        <f>208*1.05</f>
        <v>218.4</v>
      </c>
    </row>
    <row r="83" spans="1:4" ht="13.5" customHeight="1" hidden="1" outlineLevel="1">
      <c r="A83" s="2"/>
      <c r="B83" s="34" t="s">
        <v>210</v>
      </c>
      <c r="C83" s="1" t="s">
        <v>7</v>
      </c>
      <c r="D83" s="5">
        <f>188*1.05</f>
        <v>197.4</v>
      </c>
    </row>
    <row r="84" spans="1:4" ht="13.5" customHeight="1" hidden="1" outlineLevel="1">
      <c r="A84" s="2" t="s">
        <v>211</v>
      </c>
      <c r="B84" s="36" t="s">
        <v>212</v>
      </c>
      <c r="C84" s="18" t="s">
        <v>8</v>
      </c>
      <c r="D84" s="18">
        <v>3500</v>
      </c>
    </row>
    <row r="85" spans="1:4" ht="13.5" customHeight="1" hidden="1" outlineLevel="1">
      <c r="A85" s="2" t="s">
        <v>36</v>
      </c>
      <c r="B85" s="22" t="s">
        <v>213</v>
      </c>
      <c r="C85" s="4" t="s">
        <v>8</v>
      </c>
      <c r="D85" s="4">
        <f>+D84</f>
        <v>3500</v>
      </c>
    </row>
    <row r="86" spans="1:4" ht="39.75" customHeight="1" collapsed="1">
      <c r="A86" s="8" t="s">
        <v>99</v>
      </c>
      <c r="B86" s="9" t="s">
        <v>150</v>
      </c>
      <c r="C86" s="8" t="s">
        <v>8</v>
      </c>
      <c r="D86" s="37">
        <v>532</v>
      </c>
    </row>
    <row r="87" spans="1:4" ht="30" customHeight="1" hidden="1" outlineLevel="1">
      <c r="A87" s="15" t="s">
        <v>66</v>
      </c>
      <c r="B87" s="9" t="s">
        <v>56</v>
      </c>
      <c r="C87" s="8" t="s">
        <v>57</v>
      </c>
      <c r="D87" s="32">
        <v>41</v>
      </c>
    </row>
    <row r="88" spans="1:4" ht="13.5" customHeight="1" hidden="1" outlineLevel="1">
      <c r="A88" s="8" t="s">
        <v>67</v>
      </c>
      <c r="B88" s="38" t="s">
        <v>59</v>
      </c>
      <c r="C88" s="18" t="s">
        <v>11</v>
      </c>
      <c r="D88" s="32">
        <f>+D87</f>
        <v>41</v>
      </c>
    </row>
    <row r="89" spans="1:4" ht="13.5" customHeight="1" hidden="1" outlineLevel="1">
      <c r="A89" s="8" t="s">
        <v>68</v>
      </c>
      <c r="B89" s="20" t="s">
        <v>38</v>
      </c>
      <c r="C89" s="8" t="s">
        <v>8</v>
      </c>
      <c r="D89" s="32">
        <f>+D86</f>
        <v>532</v>
      </c>
    </row>
    <row r="90" spans="1:4" ht="13.5" customHeight="1" hidden="1" outlineLevel="1">
      <c r="A90" s="8"/>
      <c r="B90" s="19" t="s">
        <v>151</v>
      </c>
      <c r="C90" s="8" t="s">
        <v>8</v>
      </c>
      <c r="D90" s="32">
        <f>+D89*1.1</f>
        <v>585.2</v>
      </c>
    </row>
    <row r="91" spans="1:4" ht="13.5" customHeight="1" hidden="1" outlineLevel="1">
      <c r="A91" s="8"/>
      <c r="B91" s="22" t="s">
        <v>152</v>
      </c>
      <c r="C91" s="2" t="s">
        <v>13</v>
      </c>
      <c r="D91" s="13">
        <f>+D89*5.5</f>
        <v>2926</v>
      </c>
    </row>
    <row r="92" spans="1:4" ht="13.5" customHeight="1" hidden="1" outlineLevel="1">
      <c r="A92" s="8"/>
      <c r="B92" s="22" t="s">
        <v>22</v>
      </c>
      <c r="C92" s="2" t="s">
        <v>23</v>
      </c>
      <c r="D92" s="13">
        <f>+D89*8.4</f>
        <v>4468.8</v>
      </c>
    </row>
    <row r="93" spans="1:4" ht="13.5" customHeight="1" hidden="1" outlineLevel="1">
      <c r="A93" s="8"/>
      <c r="B93" s="22" t="s">
        <v>25</v>
      </c>
      <c r="C93" s="2" t="s">
        <v>8</v>
      </c>
      <c r="D93" s="13">
        <f>+D89*1.1</f>
        <v>585.2</v>
      </c>
    </row>
    <row r="94" spans="1:4" ht="13.5" customHeight="1" hidden="1" outlineLevel="1">
      <c r="A94" s="8" t="s">
        <v>69</v>
      </c>
      <c r="B94" s="23" t="s">
        <v>60</v>
      </c>
      <c r="C94" s="2" t="s">
        <v>8</v>
      </c>
      <c r="D94" s="13">
        <f>+D89</f>
        <v>532</v>
      </c>
    </row>
    <row r="95" spans="1:4" ht="13.5" customHeight="1" hidden="1" outlineLevel="1">
      <c r="A95" s="2" t="s">
        <v>91</v>
      </c>
      <c r="B95" s="23" t="s">
        <v>39</v>
      </c>
      <c r="C95" s="2" t="s">
        <v>8</v>
      </c>
      <c r="D95" s="6">
        <v>383</v>
      </c>
    </row>
    <row r="96" spans="1:4" ht="13.5" customHeight="1" hidden="1" outlineLevel="1">
      <c r="A96" s="2"/>
      <c r="B96" s="22" t="s">
        <v>28</v>
      </c>
      <c r="C96" s="2" t="s">
        <v>23</v>
      </c>
      <c r="D96" s="13">
        <f>+D95*3.8</f>
        <v>1455.3999999999999</v>
      </c>
    </row>
    <row r="97" spans="1:4" ht="13.5" customHeight="1" hidden="1" outlineLevel="1">
      <c r="A97" s="2"/>
      <c r="B97" s="22" t="s">
        <v>29</v>
      </c>
      <c r="C97" s="2" t="s">
        <v>30</v>
      </c>
      <c r="D97" s="13">
        <f>+D95*0.35</f>
        <v>134.04999999999998</v>
      </c>
    </row>
    <row r="98" spans="1:4" ht="13.5" customHeight="1" hidden="1" outlineLevel="1">
      <c r="A98" s="2" t="s">
        <v>100</v>
      </c>
      <c r="B98" s="23" t="s">
        <v>40</v>
      </c>
      <c r="C98" s="2" t="s">
        <v>8</v>
      </c>
      <c r="D98" s="6">
        <f>+D95</f>
        <v>383</v>
      </c>
    </row>
    <row r="99" spans="1:4" ht="13.5" customHeight="1" hidden="1" outlineLevel="1">
      <c r="A99" s="39"/>
      <c r="B99" s="22" t="s">
        <v>180</v>
      </c>
      <c r="C99" s="4" t="s">
        <v>30</v>
      </c>
      <c r="D99" s="6">
        <f>+D96*0.2</f>
        <v>291.08</v>
      </c>
    </row>
    <row r="100" spans="1:4" ht="13.5" customHeight="1" hidden="1" outlineLevel="1">
      <c r="A100" s="24"/>
      <c r="B100" s="22" t="s">
        <v>181</v>
      </c>
      <c r="C100" s="4" t="s">
        <v>23</v>
      </c>
      <c r="D100" s="6">
        <f>+D96*0.25</f>
        <v>363.84999999999997</v>
      </c>
    </row>
    <row r="101" spans="1:4" ht="13.5" customHeight="1" hidden="1" outlineLevel="1">
      <c r="A101" s="8" t="s">
        <v>101</v>
      </c>
      <c r="B101" s="20" t="s">
        <v>216</v>
      </c>
      <c r="C101" s="8" t="s">
        <v>7</v>
      </c>
      <c r="D101" s="21">
        <v>287</v>
      </c>
    </row>
    <row r="102" spans="1:4" ht="13.5" customHeight="1" hidden="1" outlineLevel="1">
      <c r="A102" s="8"/>
      <c r="B102" s="22" t="s">
        <v>214</v>
      </c>
      <c r="C102" s="2" t="s">
        <v>11</v>
      </c>
      <c r="D102" s="13">
        <f>+D101*0.04</f>
        <v>11.48</v>
      </c>
    </row>
    <row r="103" spans="1:4" ht="13.5" customHeight="1" hidden="1" outlineLevel="1">
      <c r="A103" s="8"/>
      <c r="B103" s="22" t="s">
        <v>215</v>
      </c>
      <c r="C103" s="2" t="s">
        <v>7</v>
      </c>
      <c r="D103" s="13">
        <f>+D101</f>
        <v>287</v>
      </c>
    </row>
    <row r="104" spans="1:4" ht="13.5" customHeight="1" hidden="1" outlineLevel="1">
      <c r="A104" s="8" t="s">
        <v>102</v>
      </c>
      <c r="B104" s="9" t="s">
        <v>217</v>
      </c>
      <c r="C104" s="8" t="s">
        <v>11</v>
      </c>
      <c r="D104" s="32">
        <v>33</v>
      </c>
    </row>
    <row r="105" spans="1:4" ht="13.5" customHeight="1" hidden="1" outlineLevel="1">
      <c r="A105" s="8"/>
      <c r="B105" s="22" t="s">
        <v>218</v>
      </c>
      <c r="C105" s="2" t="s">
        <v>11</v>
      </c>
      <c r="D105" s="13">
        <f>+D104*1.14</f>
        <v>37.62</v>
      </c>
    </row>
    <row r="106" spans="1:4" ht="40.5" customHeight="1" collapsed="1">
      <c r="A106" s="8" t="s">
        <v>70</v>
      </c>
      <c r="B106" s="9" t="s">
        <v>222</v>
      </c>
      <c r="C106" s="15" t="s">
        <v>8</v>
      </c>
      <c r="D106" s="15">
        <v>1033</v>
      </c>
    </row>
    <row r="107" spans="1:4" ht="13.5" customHeight="1" hidden="1" outlineLevel="1">
      <c r="A107" s="15" t="s">
        <v>71</v>
      </c>
      <c r="B107" s="14" t="s">
        <v>219</v>
      </c>
      <c r="C107" s="15" t="s">
        <v>12</v>
      </c>
      <c r="D107" s="40">
        <f>+D106</f>
        <v>1033</v>
      </c>
    </row>
    <row r="108" spans="1:4" ht="13.5" customHeight="1" hidden="1" outlineLevel="1">
      <c r="A108" s="15" t="s">
        <v>72</v>
      </c>
      <c r="B108" s="14" t="s">
        <v>220</v>
      </c>
      <c r="C108" s="15" t="s">
        <v>8</v>
      </c>
      <c r="D108" s="40">
        <f>+D107</f>
        <v>1033</v>
      </c>
    </row>
    <row r="109" spans="1:4" ht="13.5" customHeight="1" hidden="1" outlineLevel="1">
      <c r="A109" s="15" t="s">
        <v>221</v>
      </c>
      <c r="B109" s="14" t="s">
        <v>103</v>
      </c>
      <c r="C109" s="18" t="s">
        <v>8</v>
      </c>
      <c r="D109" s="21">
        <f>+D106*1.1</f>
        <v>1136.3000000000002</v>
      </c>
    </row>
    <row r="110" spans="1:4" ht="13.5" customHeight="1" hidden="1" outlineLevel="1">
      <c r="A110" s="8" t="s">
        <v>223</v>
      </c>
      <c r="B110" s="14" t="s">
        <v>225</v>
      </c>
      <c r="C110" s="41" t="s">
        <v>106</v>
      </c>
      <c r="D110" s="21">
        <f>+D106</f>
        <v>1033</v>
      </c>
    </row>
    <row r="111" spans="1:4" ht="13.5" customHeight="1" hidden="1" outlineLevel="1">
      <c r="A111" s="8"/>
      <c r="B111" s="31" t="s">
        <v>224</v>
      </c>
      <c r="C111" s="41" t="s">
        <v>8</v>
      </c>
      <c r="D111" s="21">
        <f>+D110*1.08</f>
        <v>1115.64</v>
      </c>
    </row>
    <row r="112" spans="1:4" ht="13.5" customHeight="1" hidden="1" outlineLevel="1">
      <c r="A112" s="8" t="s">
        <v>73</v>
      </c>
      <c r="B112" s="14" t="s">
        <v>226</v>
      </c>
      <c r="C112" s="42" t="s">
        <v>45</v>
      </c>
      <c r="D112" s="16">
        <f>+D110</f>
        <v>1033</v>
      </c>
    </row>
    <row r="113" spans="1:4" ht="13.5" customHeight="1" hidden="1" outlineLevel="1">
      <c r="A113" s="8"/>
      <c r="B113" s="31" t="s">
        <v>227</v>
      </c>
      <c r="C113" s="42" t="s">
        <v>8</v>
      </c>
      <c r="D113" s="16">
        <f>+D112*1.08</f>
        <v>1115.64</v>
      </c>
    </row>
    <row r="114" spans="1:4" ht="13.5" customHeight="1" hidden="1" outlineLevel="1">
      <c r="A114" s="8"/>
      <c r="B114" s="31" t="s">
        <v>228</v>
      </c>
      <c r="C114" s="42" t="s">
        <v>13</v>
      </c>
      <c r="D114" s="16">
        <f>+D112*5</f>
        <v>5165</v>
      </c>
    </row>
    <row r="115" spans="1:4" ht="13.5" customHeight="1" hidden="1" outlineLevel="1">
      <c r="A115" s="15" t="s">
        <v>73</v>
      </c>
      <c r="B115" s="43" t="s">
        <v>104</v>
      </c>
      <c r="C115" s="15" t="s">
        <v>12</v>
      </c>
      <c r="D115" s="21">
        <f>+D106</f>
        <v>1033</v>
      </c>
    </row>
    <row r="116" spans="1:4" ht="13.5" customHeight="1" hidden="1" outlineLevel="1">
      <c r="A116" s="15" t="s">
        <v>74</v>
      </c>
      <c r="B116" s="43" t="s">
        <v>105</v>
      </c>
      <c r="C116" s="42" t="s">
        <v>45</v>
      </c>
      <c r="D116" s="16">
        <f>+D106</f>
        <v>1033</v>
      </c>
    </row>
    <row r="117" spans="1:4" ht="13.5" customHeight="1" hidden="1" outlineLevel="1">
      <c r="A117" s="15"/>
      <c r="B117" s="31" t="s">
        <v>229</v>
      </c>
      <c r="C117" s="15" t="s">
        <v>8</v>
      </c>
      <c r="D117" s="15">
        <f>D116*1.1</f>
        <v>1136.3000000000002</v>
      </c>
    </row>
    <row r="118" spans="1:4" ht="13.5" customHeight="1" hidden="1" outlineLevel="1">
      <c r="A118" s="15"/>
      <c r="B118" s="31" t="s">
        <v>230</v>
      </c>
      <c r="C118" s="15" t="s">
        <v>8</v>
      </c>
      <c r="D118" s="15">
        <f>D116*1.1</f>
        <v>1136.3000000000002</v>
      </c>
    </row>
    <row r="119" spans="1:4" ht="13.5" customHeight="1" hidden="1" outlineLevel="1">
      <c r="A119" s="15"/>
      <c r="B119" s="31" t="s">
        <v>157</v>
      </c>
      <c r="C119" s="15" t="s">
        <v>8</v>
      </c>
      <c r="D119" s="15">
        <f>+D106</f>
        <v>1033</v>
      </c>
    </row>
    <row r="120" spans="1:4" ht="13.5" customHeight="1" hidden="1" outlineLevel="1">
      <c r="A120" s="15"/>
      <c r="B120" s="8" t="s">
        <v>243</v>
      </c>
      <c r="C120" s="41" t="s">
        <v>7</v>
      </c>
      <c r="D120" s="21">
        <v>209</v>
      </c>
    </row>
    <row r="121" spans="1:4" ht="13.5" customHeight="1" hidden="1" outlineLevel="1">
      <c r="A121" s="15" t="s">
        <v>107</v>
      </c>
      <c r="B121" s="14" t="s">
        <v>231</v>
      </c>
      <c r="C121" s="18" t="s">
        <v>7</v>
      </c>
      <c r="D121" s="21">
        <v>159</v>
      </c>
    </row>
    <row r="122" spans="1:4" ht="13.5" customHeight="1" hidden="1" outlineLevel="1">
      <c r="A122" s="15"/>
      <c r="B122" s="31" t="s">
        <v>232</v>
      </c>
      <c r="C122" s="18" t="s">
        <v>7</v>
      </c>
      <c r="D122" s="21">
        <f>+D121*1.03</f>
        <v>163.77</v>
      </c>
    </row>
    <row r="123" spans="1:4" ht="13.5" customHeight="1" hidden="1" outlineLevel="1">
      <c r="A123" s="15"/>
      <c r="B123" s="63" t="s">
        <v>233</v>
      </c>
      <c r="C123" s="41" t="s">
        <v>15</v>
      </c>
      <c r="D123" s="21">
        <v>327</v>
      </c>
    </row>
    <row r="124" spans="1:4" ht="13.5" customHeight="1" hidden="1" outlineLevel="1">
      <c r="A124" s="15"/>
      <c r="B124" s="31" t="s">
        <v>184</v>
      </c>
      <c r="C124" s="41" t="s">
        <v>15</v>
      </c>
      <c r="D124" s="21">
        <f>+D121*8</f>
        <v>1272</v>
      </c>
    </row>
    <row r="125" spans="1:4" ht="13.5" customHeight="1" hidden="1" outlineLevel="1">
      <c r="A125" s="15" t="s">
        <v>122</v>
      </c>
      <c r="B125" s="64" t="s">
        <v>234</v>
      </c>
      <c r="C125" s="41" t="s">
        <v>7</v>
      </c>
      <c r="D125" s="21">
        <f>+D120</f>
        <v>209</v>
      </c>
    </row>
    <row r="126" spans="1:4" ht="13.5" customHeight="1" hidden="1" outlineLevel="1">
      <c r="A126" s="15"/>
      <c r="B126" s="63" t="s">
        <v>235</v>
      </c>
      <c r="C126" s="41" t="s">
        <v>7</v>
      </c>
      <c r="D126" s="21">
        <f>+D125*1.03</f>
        <v>215.27</v>
      </c>
    </row>
    <row r="127" spans="1:4" ht="13.5" customHeight="1" hidden="1" outlineLevel="1">
      <c r="A127" s="15"/>
      <c r="B127" s="63" t="s">
        <v>184</v>
      </c>
      <c r="C127" s="41" t="s">
        <v>13</v>
      </c>
      <c r="D127" s="21">
        <f>+D126*4</f>
        <v>861.08</v>
      </c>
    </row>
    <row r="128" spans="1:4" ht="13.5" customHeight="1" hidden="1" outlineLevel="1">
      <c r="A128" s="15" t="s">
        <v>128</v>
      </c>
      <c r="B128" s="44" t="s">
        <v>237</v>
      </c>
      <c r="C128" s="45" t="s">
        <v>8</v>
      </c>
      <c r="D128" s="46">
        <v>209</v>
      </c>
    </row>
    <row r="129" spans="1:4" ht="13.5" customHeight="1" hidden="1" outlineLevel="1">
      <c r="A129" s="15"/>
      <c r="B129" s="31" t="s">
        <v>238</v>
      </c>
      <c r="C129" s="18" t="s">
        <v>8</v>
      </c>
      <c r="D129" s="21">
        <f>+D128*1.1</f>
        <v>229.9</v>
      </c>
    </row>
    <row r="130" spans="1:4" ht="13.5" customHeight="1" hidden="1" outlineLevel="1">
      <c r="A130" s="15"/>
      <c r="B130" s="47" t="s">
        <v>236</v>
      </c>
      <c r="C130" s="42" t="s">
        <v>13</v>
      </c>
      <c r="D130" s="16">
        <f>+D128*4</f>
        <v>836</v>
      </c>
    </row>
    <row r="131" spans="1:4" ht="13.5" customHeight="1" hidden="1" outlineLevel="1">
      <c r="A131" s="15" t="s">
        <v>239</v>
      </c>
      <c r="B131" s="9" t="s">
        <v>240</v>
      </c>
      <c r="C131" s="41" t="s">
        <v>8</v>
      </c>
      <c r="D131" s="21">
        <v>128</v>
      </c>
    </row>
    <row r="132" spans="1:4" ht="13.5" customHeight="1" hidden="1" outlineLevel="1">
      <c r="A132" s="15" t="s">
        <v>241</v>
      </c>
      <c r="B132" s="7" t="s">
        <v>244</v>
      </c>
      <c r="C132" s="1" t="s">
        <v>8</v>
      </c>
      <c r="D132" s="5">
        <f>209*0.55</f>
        <v>114.95</v>
      </c>
    </row>
    <row r="133" spans="1:4" ht="13.5" customHeight="1" hidden="1" outlineLevel="1">
      <c r="A133" s="15"/>
      <c r="B133" s="34" t="s">
        <v>242</v>
      </c>
      <c r="C133" s="1" t="s">
        <v>8</v>
      </c>
      <c r="D133" s="5">
        <f>+D132*1*1.1</f>
        <v>126.44500000000001</v>
      </c>
    </row>
    <row r="134" spans="1:4" ht="13.5" customHeight="1" hidden="1" outlineLevel="1">
      <c r="A134" s="15"/>
      <c r="B134" s="34" t="s">
        <v>184</v>
      </c>
      <c r="C134" s="1" t="s">
        <v>13</v>
      </c>
      <c r="D134" s="5">
        <f>+D132*6</f>
        <v>689.7</v>
      </c>
    </row>
    <row r="135" spans="1:4" ht="13.5" customHeight="1" hidden="1" outlineLevel="1">
      <c r="A135" s="15" t="s">
        <v>245</v>
      </c>
      <c r="B135" s="9" t="s">
        <v>246</v>
      </c>
      <c r="C135" s="41" t="s">
        <v>7</v>
      </c>
      <c r="D135" s="21">
        <v>121</v>
      </c>
    </row>
    <row r="136" spans="1:4" ht="13.5" customHeight="1" hidden="1" outlineLevel="1">
      <c r="A136" s="15"/>
      <c r="B136" s="31" t="s">
        <v>247</v>
      </c>
      <c r="C136" s="41" t="s">
        <v>8</v>
      </c>
      <c r="D136" s="21">
        <f>+D135*0.6</f>
        <v>72.6</v>
      </c>
    </row>
    <row r="137" spans="1:4" ht="13.5" customHeight="1" hidden="1" outlineLevel="1">
      <c r="A137" s="15"/>
      <c r="B137" s="19" t="s">
        <v>41</v>
      </c>
      <c r="C137" s="41" t="s">
        <v>11</v>
      </c>
      <c r="D137" s="21">
        <f>+D135*0.01</f>
        <v>1.21</v>
      </c>
    </row>
    <row r="138" spans="1:4" ht="13.5" customHeight="1" hidden="1" outlineLevel="1">
      <c r="A138" s="15"/>
      <c r="B138" s="34" t="s">
        <v>248</v>
      </c>
      <c r="C138" s="41" t="s">
        <v>8</v>
      </c>
      <c r="D138" s="21">
        <f>+D135*1.1</f>
        <v>133.10000000000002</v>
      </c>
    </row>
    <row r="139" spans="1:4" ht="13.5" customHeight="1" hidden="1" outlineLevel="1">
      <c r="A139" s="15"/>
      <c r="B139" s="19" t="s">
        <v>249</v>
      </c>
      <c r="C139" s="41" t="s">
        <v>7</v>
      </c>
      <c r="D139" s="21">
        <f>+D135</f>
        <v>121</v>
      </c>
    </row>
    <row r="140" spans="1:4" ht="13.5" customHeight="1" hidden="1" outlineLevel="1">
      <c r="A140" s="15" t="s">
        <v>250</v>
      </c>
      <c r="B140" s="9" t="s">
        <v>251</v>
      </c>
      <c r="C140" s="41" t="s">
        <v>13</v>
      </c>
      <c r="D140" s="21">
        <v>10</v>
      </c>
    </row>
    <row r="141" spans="1:4" ht="13.5" customHeight="1" hidden="1" outlineLevel="1">
      <c r="A141" s="15" t="s">
        <v>252</v>
      </c>
      <c r="B141" s="7" t="s">
        <v>127</v>
      </c>
      <c r="C141" s="1" t="s">
        <v>13</v>
      </c>
      <c r="D141" s="5">
        <v>3</v>
      </c>
    </row>
    <row r="142" spans="1:4" ht="13.5" customHeight="1" hidden="1" outlineLevel="1">
      <c r="A142" s="76" t="s">
        <v>129</v>
      </c>
      <c r="B142" s="76"/>
      <c r="C142" s="15" t="s">
        <v>13</v>
      </c>
      <c r="D142" s="16">
        <v>3</v>
      </c>
    </row>
    <row r="143" spans="1:4" ht="13.5" customHeight="1" hidden="1" outlineLevel="1">
      <c r="A143" s="15" t="s">
        <v>253</v>
      </c>
      <c r="B143" s="11" t="s">
        <v>255</v>
      </c>
      <c r="C143" s="26" t="s">
        <v>256</v>
      </c>
      <c r="D143" s="16">
        <v>132</v>
      </c>
    </row>
    <row r="144" spans="1:4" ht="13.5" customHeight="1" hidden="1" outlineLevel="1">
      <c r="A144" s="1" t="s">
        <v>254</v>
      </c>
      <c r="B144" s="11" t="s">
        <v>257</v>
      </c>
      <c r="C144" s="1" t="s">
        <v>191</v>
      </c>
      <c r="D144" s="27">
        <v>1</v>
      </c>
    </row>
    <row r="145" spans="1:4" ht="13.5" customHeight="1" collapsed="1">
      <c r="A145" s="8" t="s">
        <v>75</v>
      </c>
      <c r="B145" s="9" t="s">
        <v>126</v>
      </c>
      <c r="C145" s="8" t="s">
        <v>8</v>
      </c>
      <c r="D145" s="8"/>
    </row>
    <row r="146" spans="1:4" ht="13.5" customHeight="1" hidden="1" outlineLevel="1">
      <c r="A146" s="1" t="s">
        <v>76</v>
      </c>
      <c r="B146" s="11" t="s">
        <v>123</v>
      </c>
      <c r="C146" s="1" t="s">
        <v>7</v>
      </c>
      <c r="D146" s="48">
        <v>280</v>
      </c>
    </row>
    <row r="147" spans="1:4" ht="13.5" customHeight="1" hidden="1" outlineLevel="1">
      <c r="A147" s="1" t="s">
        <v>77</v>
      </c>
      <c r="B147" s="7" t="s">
        <v>292</v>
      </c>
      <c r="C147" s="24" t="s">
        <v>11</v>
      </c>
      <c r="D147" s="5">
        <v>1.2</v>
      </c>
    </row>
    <row r="148" spans="1:4" ht="13.5" customHeight="1" hidden="1" outlineLevel="1">
      <c r="A148" s="26" t="s">
        <v>79</v>
      </c>
      <c r="B148" s="7" t="s">
        <v>124</v>
      </c>
      <c r="C148" s="24" t="s">
        <v>8</v>
      </c>
      <c r="D148" s="5">
        <v>15</v>
      </c>
    </row>
    <row r="149" spans="1:4" ht="13.5" customHeight="1" hidden="1" outlineLevel="1">
      <c r="A149" s="26" t="s">
        <v>80</v>
      </c>
      <c r="B149" s="7" t="s">
        <v>125</v>
      </c>
      <c r="C149" s="24" t="s">
        <v>8</v>
      </c>
      <c r="D149" s="5">
        <v>52</v>
      </c>
    </row>
    <row r="150" spans="1:4" ht="33" customHeight="1" collapsed="1">
      <c r="A150" s="8" t="s">
        <v>81</v>
      </c>
      <c r="B150" s="9" t="s">
        <v>289</v>
      </c>
      <c r="C150" s="8" t="s">
        <v>8</v>
      </c>
      <c r="D150" s="8">
        <v>178.6</v>
      </c>
    </row>
    <row r="151" spans="1:4" ht="13.5" customHeight="1" hidden="1" outlineLevel="1">
      <c r="A151" s="18" t="s">
        <v>82</v>
      </c>
      <c r="B151" s="9" t="s">
        <v>17</v>
      </c>
      <c r="C151" s="8" t="s">
        <v>78</v>
      </c>
      <c r="D151" s="21">
        <f>+D150</f>
        <v>178.6</v>
      </c>
    </row>
    <row r="152" spans="1:4" ht="13.5" customHeight="1" hidden="1" outlineLevel="1">
      <c r="A152" s="1"/>
      <c r="B152" s="34" t="s">
        <v>153</v>
      </c>
      <c r="C152" s="15" t="s">
        <v>8</v>
      </c>
      <c r="D152" s="49">
        <f>D151</f>
        <v>178.6</v>
      </c>
    </row>
    <row r="153" spans="1:4" ht="13.5" customHeight="1" hidden="1" outlineLevel="1">
      <c r="A153" s="1"/>
      <c r="B153" s="34" t="s">
        <v>154</v>
      </c>
      <c r="C153" s="1" t="s">
        <v>8</v>
      </c>
      <c r="D153" s="48">
        <f>D151</f>
        <v>178.6</v>
      </c>
    </row>
    <row r="154" spans="1:4" ht="13.5" customHeight="1" hidden="1" outlineLevel="1">
      <c r="A154" s="1"/>
      <c r="B154" s="34" t="s">
        <v>155</v>
      </c>
      <c r="C154" s="1" t="s">
        <v>8</v>
      </c>
      <c r="D154" s="48">
        <f>D151</f>
        <v>178.6</v>
      </c>
    </row>
    <row r="155" spans="1:4" ht="13.5" customHeight="1" hidden="1" outlineLevel="1">
      <c r="A155" s="8"/>
      <c r="B155" s="19" t="s">
        <v>145</v>
      </c>
      <c r="C155" s="18" t="s">
        <v>146</v>
      </c>
      <c r="D155" s="18">
        <f>+D150*0.3</f>
        <v>53.58</v>
      </c>
    </row>
    <row r="156" spans="1:4" ht="13.5" customHeight="1" hidden="1" outlineLevel="1">
      <c r="A156" s="18" t="s">
        <v>83</v>
      </c>
      <c r="B156" s="9" t="s">
        <v>43</v>
      </c>
      <c r="C156" s="32" t="s">
        <v>7</v>
      </c>
      <c r="D156" s="32">
        <v>316</v>
      </c>
    </row>
    <row r="157" spans="1:4" ht="13.5" customHeight="1" hidden="1" outlineLevel="1">
      <c r="A157" s="1"/>
      <c r="B157" s="34" t="s">
        <v>156</v>
      </c>
      <c r="C157" s="1" t="s">
        <v>7</v>
      </c>
      <c r="D157" s="48">
        <f>D156*1.23</f>
        <v>388.68</v>
      </c>
    </row>
    <row r="158" spans="1:4" ht="13.5" customHeight="1" hidden="1" outlineLevel="1">
      <c r="A158" s="1"/>
      <c r="B158" s="34" t="s">
        <v>154</v>
      </c>
      <c r="C158" s="1" t="s">
        <v>7</v>
      </c>
      <c r="D158" s="48">
        <f>D156</f>
        <v>316</v>
      </c>
    </row>
    <row r="159" spans="1:4" ht="13.5" customHeight="1" hidden="1" outlineLevel="1">
      <c r="A159" s="15"/>
      <c r="B159" s="31" t="s">
        <v>157</v>
      </c>
      <c r="C159" s="42" t="s">
        <v>7</v>
      </c>
      <c r="D159" s="16">
        <f>+D156</f>
        <v>316</v>
      </c>
    </row>
    <row r="160" spans="1:4" ht="13.5" customHeight="1" hidden="1" outlineLevel="1">
      <c r="A160" s="2" t="s">
        <v>84</v>
      </c>
      <c r="B160" s="14" t="s">
        <v>158</v>
      </c>
      <c r="C160" s="26" t="s">
        <v>8</v>
      </c>
      <c r="D160" s="16">
        <f>802*0.3</f>
        <v>240.6</v>
      </c>
    </row>
    <row r="161" spans="1:4" ht="13.5" customHeight="1" hidden="1" outlineLevel="1">
      <c r="A161" s="18"/>
      <c r="B161" s="31" t="s">
        <v>162</v>
      </c>
      <c r="C161" s="26" t="s">
        <v>23</v>
      </c>
      <c r="D161" s="27">
        <f>+D160*30</f>
        <v>7218</v>
      </c>
    </row>
    <row r="162" spans="1:4" ht="13.5" customHeight="1" hidden="1" outlineLevel="1">
      <c r="A162" s="18"/>
      <c r="B162" s="31" t="s">
        <v>159</v>
      </c>
      <c r="C162" s="26" t="s">
        <v>7</v>
      </c>
      <c r="D162" s="27">
        <f>802*1.5</f>
        <v>1203</v>
      </c>
    </row>
    <row r="163" spans="1:4" ht="13.5" customHeight="1" hidden="1" outlineLevel="1">
      <c r="A163" s="18"/>
      <c r="B163" s="31" t="s">
        <v>160</v>
      </c>
      <c r="C163" s="26" t="s">
        <v>23</v>
      </c>
      <c r="D163" s="27">
        <f>+D160*5</f>
        <v>1203</v>
      </c>
    </row>
    <row r="164" spans="1:4" ht="13.5" customHeight="1" hidden="1" outlineLevel="1">
      <c r="A164" s="18"/>
      <c r="B164" s="31" t="s">
        <v>163</v>
      </c>
      <c r="C164" s="26" t="s">
        <v>8</v>
      </c>
      <c r="D164" s="27">
        <f>+D160*0.05</f>
        <v>12.030000000000001</v>
      </c>
    </row>
    <row r="165" spans="1:4" ht="13.5" customHeight="1" hidden="1" outlineLevel="1">
      <c r="A165" s="18"/>
      <c r="B165" s="31" t="s">
        <v>161</v>
      </c>
      <c r="C165" s="26" t="s">
        <v>30</v>
      </c>
      <c r="D165" s="27">
        <f>+D160*0.3</f>
        <v>72.17999999999999</v>
      </c>
    </row>
    <row r="166" spans="1:4" ht="48" customHeight="1" collapsed="1">
      <c r="A166" s="8" t="s">
        <v>108</v>
      </c>
      <c r="B166" s="9" t="s">
        <v>290</v>
      </c>
      <c r="C166" s="32" t="s">
        <v>8</v>
      </c>
      <c r="D166" s="32">
        <v>77.7</v>
      </c>
    </row>
    <row r="167" spans="1:4" ht="13.5" customHeight="1" hidden="1" outlineLevel="1">
      <c r="A167" s="18" t="s">
        <v>109</v>
      </c>
      <c r="B167" s="9" t="s">
        <v>17</v>
      </c>
      <c r="C167" s="8" t="s">
        <v>78</v>
      </c>
      <c r="D167" s="21">
        <f>+D166</f>
        <v>77.7</v>
      </c>
    </row>
    <row r="168" spans="1:4" ht="13.5" customHeight="1" hidden="1" outlineLevel="1">
      <c r="A168" s="1"/>
      <c r="B168" s="34" t="s">
        <v>153</v>
      </c>
      <c r="C168" s="15" t="s">
        <v>8</v>
      </c>
      <c r="D168" s="49">
        <f>D167</f>
        <v>77.7</v>
      </c>
    </row>
    <row r="169" spans="1:4" ht="13.5" customHeight="1" hidden="1" outlineLevel="1">
      <c r="A169" s="1"/>
      <c r="B169" s="34" t="s">
        <v>154</v>
      </c>
      <c r="C169" s="1" t="s">
        <v>8</v>
      </c>
      <c r="D169" s="48">
        <f>D167</f>
        <v>77.7</v>
      </c>
    </row>
    <row r="170" spans="1:4" ht="13.5" customHeight="1" hidden="1" outlineLevel="1">
      <c r="A170" s="1"/>
      <c r="B170" s="34" t="s">
        <v>155</v>
      </c>
      <c r="C170" s="1" t="s">
        <v>8</v>
      </c>
      <c r="D170" s="48">
        <f>D167</f>
        <v>77.7</v>
      </c>
    </row>
    <row r="171" spans="1:4" ht="13.5" customHeight="1" hidden="1" outlineLevel="1">
      <c r="A171" s="8"/>
      <c r="B171" s="19" t="s">
        <v>145</v>
      </c>
      <c r="C171" s="18" t="s">
        <v>146</v>
      </c>
      <c r="D171" s="21">
        <f>+D166*0.3</f>
        <v>23.31</v>
      </c>
    </row>
    <row r="172" spans="1:4" ht="13.5" customHeight="1" hidden="1" outlineLevel="1">
      <c r="A172" s="2" t="s">
        <v>112</v>
      </c>
      <c r="B172" s="14" t="s">
        <v>158</v>
      </c>
      <c r="C172" s="26" t="s">
        <v>8</v>
      </c>
      <c r="D172" s="16">
        <f>169*0.2</f>
        <v>33.800000000000004</v>
      </c>
    </row>
    <row r="173" spans="1:4" ht="13.5" customHeight="1" hidden="1" outlineLevel="1">
      <c r="A173" s="18"/>
      <c r="B173" s="31" t="s">
        <v>162</v>
      </c>
      <c r="C173" s="26" t="s">
        <v>23</v>
      </c>
      <c r="D173" s="27">
        <f>+D172*30</f>
        <v>1014.0000000000001</v>
      </c>
    </row>
    <row r="174" spans="1:4" ht="13.5" customHeight="1" hidden="1" outlineLevel="1">
      <c r="A174" s="18"/>
      <c r="B174" s="31" t="s">
        <v>159</v>
      </c>
      <c r="C174" s="26" t="s">
        <v>7</v>
      </c>
      <c r="D174" s="27">
        <f>139*1.5</f>
        <v>208.5</v>
      </c>
    </row>
    <row r="175" spans="1:4" ht="13.5" customHeight="1" hidden="1" outlineLevel="1">
      <c r="A175" s="18"/>
      <c r="B175" s="31" t="s">
        <v>160</v>
      </c>
      <c r="C175" s="26" t="s">
        <v>23</v>
      </c>
      <c r="D175" s="27">
        <f>+D172*5</f>
        <v>169.00000000000003</v>
      </c>
    </row>
    <row r="176" spans="1:4" ht="13.5" customHeight="1" hidden="1" outlineLevel="1">
      <c r="A176" s="18"/>
      <c r="B176" s="31" t="s">
        <v>163</v>
      </c>
      <c r="C176" s="26" t="s">
        <v>8</v>
      </c>
      <c r="D176" s="27">
        <f>+D172*0.05</f>
        <v>1.6900000000000004</v>
      </c>
    </row>
    <row r="177" spans="1:4" ht="13.5" customHeight="1" hidden="1" outlineLevel="1">
      <c r="A177" s="18"/>
      <c r="B177" s="31" t="s">
        <v>161</v>
      </c>
      <c r="C177" s="26" t="s">
        <v>30</v>
      </c>
      <c r="D177" s="27">
        <f>+D172*0.3</f>
        <v>10.14</v>
      </c>
    </row>
    <row r="178" spans="1:4" ht="13.5" customHeight="1" collapsed="1">
      <c r="A178" s="8" t="s">
        <v>85</v>
      </c>
      <c r="B178" s="9" t="s">
        <v>130</v>
      </c>
      <c r="C178" s="32" t="s">
        <v>8</v>
      </c>
      <c r="D178" s="32">
        <v>17.9</v>
      </c>
    </row>
    <row r="179" spans="1:4" ht="13.5" customHeight="1" hidden="1" outlineLevel="1">
      <c r="A179" s="18" t="s">
        <v>110</v>
      </c>
      <c r="B179" s="43" t="s">
        <v>115</v>
      </c>
      <c r="C179" s="41" t="s">
        <v>8</v>
      </c>
      <c r="D179" s="50">
        <f>+D178</f>
        <v>17.9</v>
      </c>
    </row>
    <row r="180" spans="1:4" ht="13.5" customHeight="1" hidden="1" outlineLevel="1">
      <c r="A180" s="18"/>
      <c r="B180" s="31" t="s">
        <v>164</v>
      </c>
      <c r="C180" s="41" t="s">
        <v>8</v>
      </c>
      <c r="D180" s="50">
        <f>+D179</f>
        <v>17.9</v>
      </c>
    </row>
    <row r="181" spans="1:4" ht="13.5" customHeight="1" hidden="1" outlineLevel="1">
      <c r="A181" s="1"/>
      <c r="B181" s="34" t="s">
        <v>154</v>
      </c>
      <c r="C181" s="1" t="s">
        <v>8</v>
      </c>
      <c r="D181" s="48">
        <f>D179</f>
        <v>17.9</v>
      </c>
    </row>
    <row r="182" spans="1:4" ht="13.5" customHeight="1" hidden="1" outlineLevel="1">
      <c r="A182" s="1"/>
      <c r="B182" s="34" t="s">
        <v>155</v>
      </c>
      <c r="C182" s="1" t="s">
        <v>8</v>
      </c>
      <c r="D182" s="48">
        <f>D179</f>
        <v>17.9</v>
      </c>
    </row>
    <row r="183" spans="1:4" ht="13.5" customHeight="1" hidden="1" outlineLevel="1">
      <c r="A183" s="8"/>
      <c r="B183" s="19" t="s">
        <v>145</v>
      </c>
      <c r="C183" s="18" t="s">
        <v>146</v>
      </c>
      <c r="D183" s="18">
        <f>+D178*0.3</f>
        <v>5.369999999999999</v>
      </c>
    </row>
    <row r="184" spans="1:4" ht="13.5" customHeight="1" hidden="1" outlineLevel="1">
      <c r="A184" s="2" t="s">
        <v>111</v>
      </c>
      <c r="B184" s="14" t="s">
        <v>165</v>
      </c>
      <c r="C184" s="26" t="s">
        <v>8</v>
      </c>
      <c r="D184" s="16">
        <f>16*0.2</f>
        <v>3.2</v>
      </c>
    </row>
    <row r="185" spans="1:4" ht="13.5" customHeight="1" hidden="1" outlineLevel="1">
      <c r="A185" s="18"/>
      <c r="B185" s="31" t="s">
        <v>162</v>
      </c>
      <c r="C185" s="26" t="s">
        <v>23</v>
      </c>
      <c r="D185" s="27">
        <f>+D184*30</f>
        <v>96</v>
      </c>
    </row>
    <row r="186" spans="1:4" ht="13.5" customHeight="1" hidden="1" outlineLevel="1">
      <c r="A186" s="18"/>
      <c r="B186" s="31" t="s">
        <v>159</v>
      </c>
      <c r="C186" s="26" t="s">
        <v>7</v>
      </c>
      <c r="D186" s="27">
        <f>16*1.5</f>
        <v>24</v>
      </c>
    </row>
    <row r="187" spans="1:4" ht="13.5" customHeight="1" hidden="1" outlineLevel="1">
      <c r="A187" s="18"/>
      <c r="B187" s="31" t="s">
        <v>160</v>
      </c>
      <c r="C187" s="26" t="s">
        <v>23</v>
      </c>
      <c r="D187" s="27">
        <f>+D184*5</f>
        <v>16</v>
      </c>
    </row>
    <row r="188" spans="1:4" ht="13.5" customHeight="1" hidden="1" outlineLevel="1">
      <c r="A188" s="18"/>
      <c r="B188" s="31" t="s">
        <v>163</v>
      </c>
      <c r="C188" s="26" t="s">
        <v>8</v>
      </c>
      <c r="D188" s="27">
        <f>+D184*0.05</f>
        <v>0.16000000000000003</v>
      </c>
    </row>
    <row r="189" spans="1:4" ht="13.5" customHeight="1" hidden="1" outlineLevel="1">
      <c r="A189" s="18"/>
      <c r="B189" s="31" t="s">
        <v>161</v>
      </c>
      <c r="C189" s="26" t="s">
        <v>30</v>
      </c>
      <c r="D189" s="27">
        <f>+D184*0.3</f>
        <v>0.96</v>
      </c>
    </row>
    <row r="190" spans="1:4" ht="13.5" customHeight="1" hidden="1" outlineLevel="1">
      <c r="A190" s="18" t="s">
        <v>166</v>
      </c>
      <c r="B190" s="11" t="s">
        <v>18</v>
      </c>
      <c r="C190" s="41" t="s">
        <v>15</v>
      </c>
      <c r="D190" s="50">
        <v>5</v>
      </c>
    </row>
    <row r="191" spans="1:4" ht="13.5" customHeight="1" hidden="1" outlineLevel="1">
      <c r="A191" s="18" t="s">
        <v>167</v>
      </c>
      <c r="B191" s="9" t="s">
        <v>19</v>
      </c>
      <c r="C191" s="32" t="s">
        <v>7</v>
      </c>
      <c r="D191" s="32">
        <v>32</v>
      </c>
    </row>
    <row r="192" spans="1:4" ht="69" customHeight="1" collapsed="1">
      <c r="A192" s="8" t="s">
        <v>87</v>
      </c>
      <c r="B192" s="9" t="s">
        <v>131</v>
      </c>
      <c r="C192" s="15" t="s">
        <v>86</v>
      </c>
      <c r="D192" s="15">
        <v>1</v>
      </c>
    </row>
    <row r="193" spans="1:4" ht="62.25" customHeight="1">
      <c r="A193" s="8" t="s">
        <v>88</v>
      </c>
      <c r="B193" s="9" t="s">
        <v>132</v>
      </c>
      <c r="C193" s="15" t="s">
        <v>86</v>
      </c>
      <c r="D193" s="15">
        <v>1</v>
      </c>
    </row>
    <row r="194" spans="1:4" ht="13.5" customHeight="1">
      <c r="A194" s="8" t="s">
        <v>113</v>
      </c>
      <c r="B194" s="9" t="s">
        <v>92</v>
      </c>
      <c r="C194" s="51"/>
      <c r="D194" s="51"/>
    </row>
    <row r="195" spans="1:4" ht="30.75" customHeight="1" hidden="1" outlineLevel="1">
      <c r="A195" s="26" t="s">
        <v>168</v>
      </c>
      <c r="B195" s="43" t="s">
        <v>258</v>
      </c>
      <c r="C195" s="15" t="s">
        <v>8</v>
      </c>
      <c r="D195" s="49">
        <f>25+27</f>
        <v>52</v>
      </c>
    </row>
    <row r="196" spans="1:4" ht="13.5" customHeight="1" hidden="1" outlineLevel="1">
      <c r="A196" s="26" t="s">
        <v>169</v>
      </c>
      <c r="B196" s="43" t="s">
        <v>259</v>
      </c>
      <c r="C196" s="15" t="s">
        <v>8</v>
      </c>
      <c r="D196" s="16">
        <v>28</v>
      </c>
    </row>
    <row r="197" spans="1:4" ht="13.5" customHeight="1" hidden="1" outlineLevel="1">
      <c r="A197" s="26" t="s">
        <v>170</v>
      </c>
      <c r="B197" s="43" t="s">
        <v>260</v>
      </c>
      <c r="C197" s="15" t="s">
        <v>8</v>
      </c>
      <c r="D197" s="16">
        <v>30</v>
      </c>
    </row>
    <row r="198" spans="1:4" ht="13.5" customHeight="1" hidden="1" outlineLevel="1">
      <c r="A198" s="65" t="s">
        <v>171</v>
      </c>
      <c r="B198" s="52" t="s">
        <v>261</v>
      </c>
      <c r="C198" s="15" t="s">
        <v>8</v>
      </c>
      <c r="D198" s="16">
        <f>+D197</f>
        <v>30</v>
      </c>
    </row>
    <row r="199" spans="1:4" ht="13.5" customHeight="1" hidden="1" outlineLevel="1">
      <c r="A199" s="65" t="s">
        <v>172</v>
      </c>
      <c r="B199" s="11" t="s">
        <v>262</v>
      </c>
      <c r="C199" s="15" t="s">
        <v>8</v>
      </c>
      <c r="D199" s="16">
        <v>8.6</v>
      </c>
    </row>
    <row r="200" spans="1:4" ht="13.5" customHeight="1" hidden="1" outlineLevel="1">
      <c r="A200" s="26" t="s">
        <v>170</v>
      </c>
      <c r="B200" s="51" t="s">
        <v>264</v>
      </c>
      <c r="C200" s="15" t="s">
        <v>13</v>
      </c>
      <c r="D200" s="16">
        <v>45</v>
      </c>
    </row>
    <row r="201" spans="1:4" ht="13.5" customHeight="1" hidden="1" outlineLevel="1">
      <c r="A201" s="26" t="s">
        <v>171</v>
      </c>
      <c r="B201" s="53" t="s">
        <v>263</v>
      </c>
      <c r="C201" s="15" t="s">
        <v>13</v>
      </c>
      <c r="D201" s="16">
        <f>+D200</f>
        <v>45</v>
      </c>
    </row>
    <row r="202" spans="1:4" ht="13.5" customHeight="1" hidden="1" outlineLevel="1">
      <c r="A202" s="26" t="s">
        <v>172</v>
      </c>
      <c r="B202" s="9" t="s">
        <v>133</v>
      </c>
      <c r="C202" s="8" t="s">
        <v>78</v>
      </c>
      <c r="D202" s="21">
        <v>23.4</v>
      </c>
    </row>
    <row r="203" spans="1:4" ht="13.5" customHeight="1" hidden="1" outlineLevel="1">
      <c r="A203" s="26" t="s">
        <v>173</v>
      </c>
      <c r="B203" s="9" t="s">
        <v>134</v>
      </c>
      <c r="C203" s="8" t="s">
        <v>7</v>
      </c>
      <c r="D203" s="21">
        <v>67.2</v>
      </c>
    </row>
    <row r="204" spans="1:4" ht="13.5" customHeight="1" hidden="1" outlineLevel="1">
      <c r="A204" s="26" t="s">
        <v>174</v>
      </c>
      <c r="B204" s="66" t="s">
        <v>135</v>
      </c>
      <c r="C204" s="67" t="s">
        <v>15</v>
      </c>
      <c r="D204" s="68">
        <v>1</v>
      </c>
    </row>
    <row r="205" spans="1:4" ht="13.5" customHeight="1" hidden="1" outlineLevel="1">
      <c r="A205" s="26" t="s">
        <v>175</v>
      </c>
      <c r="B205" s="11" t="s">
        <v>266</v>
      </c>
      <c r="C205" s="15" t="s">
        <v>13</v>
      </c>
      <c r="D205" s="16">
        <v>1</v>
      </c>
    </row>
    <row r="206" spans="1:4" ht="13.5" customHeight="1" hidden="1" outlineLevel="1">
      <c r="A206" s="26" t="s">
        <v>176</v>
      </c>
      <c r="B206" s="10" t="s">
        <v>139</v>
      </c>
      <c r="C206" s="1" t="s">
        <v>114</v>
      </c>
      <c r="D206" s="48">
        <v>4</v>
      </c>
    </row>
    <row r="207" spans="1:4" ht="13.5" customHeight="1" hidden="1" outlineLevel="1">
      <c r="A207" s="1" t="s">
        <v>177</v>
      </c>
      <c r="B207" s="20" t="s">
        <v>267</v>
      </c>
      <c r="C207" s="15" t="s">
        <v>13</v>
      </c>
      <c r="D207" s="16">
        <f>+D19</f>
        <v>19</v>
      </c>
    </row>
    <row r="208" spans="1:4" ht="13.5" customHeight="1" collapsed="1">
      <c r="A208" s="8" t="s">
        <v>274</v>
      </c>
      <c r="B208" s="9" t="s">
        <v>293</v>
      </c>
      <c r="C208" s="15"/>
      <c r="D208" s="1"/>
    </row>
    <row r="209" spans="1:4" ht="13.5" customHeight="1" hidden="1" outlineLevel="1">
      <c r="A209" s="1" t="s">
        <v>275</v>
      </c>
      <c r="B209" s="52" t="s">
        <v>276</v>
      </c>
      <c r="C209" s="15" t="s">
        <v>7</v>
      </c>
      <c r="D209" s="5">
        <v>320</v>
      </c>
    </row>
    <row r="210" spans="1:4" ht="13.5" customHeight="1" hidden="1" outlineLevel="1">
      <c r="A210" s="1" t="s">
        <v>278</v>
      </c>
      <c r="B210" s="54" t="s">
        <v>271</v>
      </c>
      <c r="C210" s="15" t="s">
        <v>13</v>
      </c>
      <c r="D210" s="16">
        <v>1</v>
      </c>
    </row>
    <row r="211" spans="1:4" ht="13.5" customHeight="1" hidden="1" outlineLevel="1">
      <c r="A211" s="1" t="s">
        <v>279</v>
      </c>
      <c r="B211" s="11" t="s">
        <v>93</v>
      </c>
      <c r="C211" s="1" t="s">
        <v>15</v>
      </c>
      <c r="D211" s="5">
        <v>1</v>
      </c>
    </row>
    <row r="212" spans="1:4" ht="13.5" customHeight="1" hidden="1" outlineLevel="1">
      <c r="A212" s="2" t="s">
        <v>280</v>
      </c>
      <c r="B212" s="55" t="s">
        <v>277</v>
      </c>
      <c r="C212" s="15" t="s">
        <v>13</v>
      </c>
      <c r="D212" s="5">
        <v>3</v>
      </c>
    </row>
    <row r="213" spans="1:4" ht="13.5" customHeight="1" hidden="1" outlineLevel="1">
      <c r="A213" s="2" t="s">
        <v>281</v>
      </c>
      <c r="B213" s="55" t="s">
        <v>272</v>
      </c>
      <c r="C213" s="15" t="s">
        <v>13</v>
      </c>
      <c r="D213" s="5">
        <f>+D212</f>
        <v>3</v>
      </c>
    </row>
    <row r="214" spans="1:4" ht="13.5" customHeight="1" hidden="1" outlineLevel="1">
      <c r="A214" s="2" t="s">
        <v>282</v>
      </c>
      <c r="B214" s="56" t="s">
        <v>273</v>
      </c>
      <c r="C214" s="15" t="s">
        <v>13</v>
      </c>
      <c r="D214" s="5">
        <v>1</v>
      </c>
    </row>
    <row r="215" spans="1:4" ht="13.5" customHeight="1" hidden="1" outlineLevel="1">
      <c r="A215" s="2" t="s">
        <v>283</v>
      </c>
      <c r="B215" s="57" t="s">
        <v>138</v>
      </c>
      <c r="C215" s="1" t="s">
        <v>86</v>
      </c>
      <c r="D215" s="5">
        <v>1</v>
      </c>
    </row>
    <row r="216" ht="12.75" collapsed="1"/>
    <row r="217" spans="1:4" ht="42.75" customHeight="1">
      <c r="A217" s="77" t="s">
        <v>284</v>
      </c>
      <c r="B217" s="77"/>
      <c r="C217" s="77"/>
      <c r="D217" s="77"/>
    </row>
    <row r="218" spans="1:4" ht="12.75" customHeight="1">
      <c r="A218" s="69"/>
      <c r="B218" s="69"/>
      <c r="C218" s="69"/>
      <c r="D218" s="69"/>
    </row>
    <row r="219" spans="1:4" ht="39" customHeight="1">
      <c r="A219" s="77" t="s">
        <v>285</v>
      </c>
      <c r="B219" s="77"/>
      <c r="C219" s="77"/>
      <c r="D219" s="77"/>
    </row>
  </sheetData>
  <sheetProtection/>
  <mergeCells count="5">
    <mergeCell ref="A142:B142"/>
    <mergeCell ref="A217:D217"/>
    <mergeCell ref="A219:D219"/>
    <mergeCell ref="A1:A3"/>
    <mergeCell ref="B1:B3"/>
  </mergeCells>
  <hyperlinks>
    <hyperlink ref="B21" r:id="rId1" tooltip="Watt" display="http://en.wikipedia.org/wiki/Watt"/>
    <hyperlink ref="B193" r:id="rId2" tooltip="Watt" display="http://en.wikipedia.org/wiki/Watt"/>
  </hyperlinks>
  <printOptions/>
  <pageMargins left="0.7874015748031497" right="0.15748031496062992" top="0.984251968503937" bottom="0.984251968503937" header="0.5118110236220472" footer="0.5118110236220472"/>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Gates</dc:creator>
  <cp:keywords/>
  <dc:description/>
  <cp:lastModifiedBy>OlitaK</cp:lastModifiedBy>
  <cp:lastPrinted>2012-01-27T07:57:06Z</cp:lastPrinted>
  <dcterms:created xsi:type="dcterms:W3CDTF">2010-03-23T14:19:31Z</dcterms:created>
  <dcterms:modified xsi:type="dcterms:W3CDTF">2012-04-16T05:38:54Z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